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ИТОГО-2018-2020 и т.д\ИТОГО-2020 (САЙТ, ГИС, СВОДНАЯ информация)\"/>
    </mc:Choice>
  </mc:AlternateContent>
  <xr:revisionPtr revIDLastSave="0" documentId="13_ncr:1_{DE490D5A-C27B-4988-87E1-71D16F0552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СВОД (рез.2020_ООО)" sheetId="2" r:id="rId1"/>
    <sheet name="Лист1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Print_Titles" localSheetId="0">'СВОД (рез.2020_ООО)'!$A:$A,'СВОД (рез.2020_ООО)'!$5:$14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2" l="1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C84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15" i="2"/>
  <c r="AQ31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5" i="2"/>
  <c r="I24" i="2"/>
  <c r="I23" i="2"/>
  <c r="I22" i="2"/>
  <c r="I21" i="2"/>
  <c r="I20" i="2"/>
  <c r="I19" i="2"/>
  <c r="I18" i="2"/>
  <c r="I17" i="2"/>
  <c r="I16" i="2"/>
  <c r="I15" i="2"/>
  <c r="AQ25" i="2"/>
  <c r="AQ42" i="2"/>
  <c r="BA15" i="2"/>
  <c r="BA16" i="2"/>
  <c r="AV16" i="2" s="1"/>
  <c r="BF16" i="2"/>
  <c r="BA17" i="2"/>
  <c r="AV17" i="2" s="1"/>
  <c r="BF17" i="2"/>
  <c r="AQ18" i="2"/>
  <c r="BA18" i="2"/>
  <c r="AV18" i="2" s="1"/>
  <c r="BF18" i="2"/>
  <c r="AW19" i="2"/>
  <c r="BA19" i="2" s="1"/>
  <c r="AV19" i="2" s="1"/>
  <c r="BF19" i="2"/>
  <c r="AQ20" i="2"/>
  <c r="AT20" i="2"/>
  <c r="BA20" i="2"/>
  <c r="AV20" i="2" s="1"/>
  <c r="BF20" i="2"/>
  <c r="AT21" i="2"/>
  <c r="BA21" i="2"/>
  <c r="AV21" i="2" s="1"/>
  <c r="BF21" i="2"/>
  <c r="BA22" i="2"/>
  <c r="AV22" i="2" s="1"/>
  <c r="BF22" i="2"/>
  <c r="BA23" i="2"/>
  <c r="AV23" i="2" s="1"/>
  <c r="BF23" i="2"/>
  <c r="AQ24" i="2"/>
  <c r="BA24" i="2"/>
  <c r="AV24" i="2" s="1"/>
  <c r="BF24" i="2"/>
  <c r="BA25" i="2"/>
  <c r="AV25" i="2" s="1"/>
  <c r="BF25" i="2"/>
  <c r="AT26" i="2"/>
  <c r="AW26" i="2"/>
  <c r="BA26" i="2" s="1"/>
  <c r="AV26" i="2" s="1"/>
  <c r="BF26" i="2"/>
  <c r="BA27" i="2"/>
  <c r="BA28" i="2"/>
  <c r="AV28" i="2" s="1"/>
  <c r="BF28" i="2"/>
  <c r="AT29" i="2"/>
  <c r="BA29" i="2"/>
  <c r="AV29" i="2" s="1"/>
  <c r="BF29" i="2"/>
  <c r="BA30" i="2"/>
  <c r="AV30" i="2" s="1"/>
  <c r="BF30" i="2"/>
  <c r="BA31" i="2"/>
  <c r="AV31" i="2" s="1"/>
  <c r="BF31" i="2"/>
  <c r="BA32" i="2"/>
  <c r="AV32" i="2" s="1"/>
  <c r="BF32" i="2"/>
  <c r="BA33" i="2"/>
  <c r="AV33" i="2" s="1"/>
  <c r="BF33" i="2"/>
  <c r="BA34" i="2"/>
  <c r="AV34" i="2" s="1"/>
  <c r="BF34" i="2"/>
  <c r="BA35" i="2"/>
  <c r="AV35" i="2" s="1"/>
  <c r="BF35" i="2"/>
  <c r="BA36" i="2"/>
  <c r="AV36" i="2" s="1"/>
  <c r="BF36" i="2"/>
  <c r="AQ37" i="2"/>
  <c r="AU37" i="2"/>
  <c r="AW37" i="2"/>
  <c r="BA37" i="2"/>
  <c r="AV37" i="2" s="1"/>
  <c r="BF37" i="2"/>
  <c r="AU38" i="2"/>
  <c r="AW38" i="2"/>
  <c r="BA38" i="2" s="1"/>
  <c r="AV38" i="2" s="1"/>
  <c r="BF38" i="2"/>
  <c r="BA39" i="2"/>
  <c r="AV39" i="2" s="1"/>
  <c r="BF39" i="2"/>
  <c r="AU40" i="2"/>
  <c r="BA40" i="2"/>
  <c r="AV40" i="2" s="1"/>
  <c r="BF40" i="2"/>
  <c r="AU41" i="2"/>
  <c r="BA41" i="2"/>
  <c r="AV41" i="2" s="1"/>
  <c r="BF41" i="2"/>
  <c r="AT42" i="2"/>
  <c r="BA42" i="2"/>
  <c r="AV42" i="2" s="1"/>
  <c r="BF42" i="2"/>
  <c r="BA43" i="2"/>
  <c r="AV43" i="2" s="1"/>
  <c r="BF43" i="2"/>
  <c r="AT44" i="2"/>
  <c r="BA44" i="2"/>
  <c r="AV44" i="2" s="1"/>
  <c r="BF44" i="2"/>
  <c r="AQ45" i="2"/>
  <c r="AU45" i="2"/>
  <c r="BA45" i="2"/>
  <c r="AV45" i="2" s="1"/>
  <c r="BF45" i="2"/>
  <c r="BA46" i="2"/>
  <c r="AV46" i="2" s="1"/>
  <c r="BF46" i="2"/>
  <c r="BA47" i="2"/>
  <c r="AW48" i="2"/>
  <c r="BA48" i="2" s="1"/>
  <c r="AV48" i="2" s="1"/>
  <c r="BF48" i="2"/>
  <c r="BA49" i="2"/>
  <c r="AV49" i="2" s="1"/>
  <c r="BF49" i="2"/>
  <c r="AQ50" i="2"/>
  <c r="BA50" i="2"/>
  <c r="AV50" i="2" s="1"/>
  <c r="BF50" i="2"/>
  <c r="AT51" i="2"/>
  <c r="BA51" i="2"/>
  <c r="AV51" i="2" s="1"/>
  <c r="BF51" i="2"/>
  <c r="AQ52" i="2"/>
  <c r="BA52" i="2"/>
  <c r="AV52" i="2" s="1"/>
  <c r="BF52" i="2"/>
  <c r="AR53" i="2"/>
  <c r="BA53" i="2"/>
  <c r="AV53" i="2" s="1"/>
  <c r="BF53" i="2"/>
  <c r="BA54" i="2"/>
  <c r="AV54" i="2" s="1"/>
  <c r="BF54" i="2"/>
  <c r="BA55" i="2"/>
  <c r="AV55" i="2" s="1"/>
  <c r="BF55" i="2"/>
  <c r="AQ56" i="2"/>
  <c r="BA56" i="2"/>
  <c r="AV56" i="2" s="1"/>
  <c r="BF56" i="2"/>
  <c r="BA57" i="2"/>
  <c r="AV57" i="2" s="1"/>
  <c r="BF57" i="2"/>
  <c r="BA58" i="2"/>
  <c r="AV58" i="2" s="1"/>
  <c r="BF58" i="2"/>
  <c r="BA59" i="2"/>
  <c r="AV59" i="2" s="1"/>
  <c r="BF59" i="2"/>
  <c r="AQ60" i="2"/>
  <c r="BA60" i="2"/>
  <c r="AV60" i="2" s="1"/>
  <c r="BF60" i="2"/>
  <c r="BA61" i="2"/>
  <c r="AV61" i="2" s="1"/>
  <c r="BF61" i="2"/>
  <c r="BA62" i="2"/>
  <c r="AV62" i="2" s="1"/>
  <c r="BF62" i="2"/>
  <c r="BA63" i="2"/>
  <c r="AV63" i="2" s="1"/>
  <c r="BF63" i="2"/>
  <c r="BA64" i="2"/>
  <c r="AV64" i="2" s="1"/>
  <c r="BF64" i="2"/>
  <c r="AT65" i="2"/>
  <c r="BA65" i="2"/>
  <c r="AV65" i="2" s="1"/>
  <c r="BF65" i="2"/>
  <c r="BA66" i="2"/>
  <c r="AV66" i="2" s="1"/>
  <c r="BF66" i="2"/>
  <c r="AT67" i="2"/>
  <c r="BA67" i="2"/>
  <c r="AV67" i="2" s="1"/>
  <c r="BF67" i="2"/>
  <c r="BA68" i="2"/>
  <c r="AV68" i="2" s="1"/>
  <c r="BF68" i="2"/>
  <c r="BA69" i="2"/>
  <c r="AV69" i="2" s="1"/>
  <c r="BF69" i="2"/>
  <c r="BA70" i="2"/>
  <c r="AV70" i="2" s="1"/>
  <c r="BF70" i="2"/>
  <c r="AV71" i="2"/>
  <c r="BA71" i="2"/>
  <c r="BF71" i="2"/>
  <c r="BA72" i="2"/>
  <c r="AV72" i="2" s="1"/>
  <c r="BF72" i="2"/>
  <c r="BA73" i="2"/>
  <c r="AV73" i="2" s="1"/>
  <c r="BF73" i="2"/>
  <c r="BA74" i="2"/>
  <c r="AV74" i="2" s="1"/>
  <c r="BF74" i="2"/>
  <c r="BA75" i="2"/>
  <c r="AV75" i="2" s="1"/>
  <c r="BF75" i="2"/>
  <c r="AQ76" i="2"/>
  <c r="BA76" i="2"/>
  <c r="AV76" i="2" s="1"/>
  <c r="BF76" i="2"/>
  <c r="AT77" i="2"/>
  <c r="BA77" i="2"/>
  <c r="AV77" i="2" s="1"/>
  <c r="BF77" i="2"/>
  <c r="AQ78" i="2"/>
  <c r="AT78" i="2"/>
  <c r="BA78" i="2"/>
  <c r="AV78" i="2" s="1"/>
  <c r="BF78" i="2"/>
  <c r="AT79" i="2"/>
  <c r="BA79" i="2"/>
  <c r="AV79" i="2" s="1"/>
  <c r="BF79" i="2"/>
  <c r="BA80" i="2"/>
  <c r="AV80" i="2" s="1"/>
  <c r="BF80" i="2"/>
  <c r="BA81" i="2"/>
  <c r="AV81" i="2" s="1"/>
  <c r="BF81" i="2"/>
  <c r="AQ82" i="2"/>
  <c r="AT82" i="2"/>
  <c r="BA82" i="2"/>
  <c r="AV82" i="2" s="1"/>
  <c r="BF82" i="2"/>
  <c r="AV83" i="2"/>
  <c r="BA83" i="2"/>
  <c r="BF83" i="2"/>
  <c r="AQ49" i="2" l="1"/>
  <c r="AQ73" i="2"/>
  <c r="AQ83" i="2"/>
  <c r="AQ65" i="2"/>
  <c r="AQ79" i="2"/>
  <c r="AQ77" i="2"/>
  <c r="AQ69" i="2"/>
  <c r="AQ55" i="2"/>
  <c r="AQ44" i="2"/>
  <c r="AQ34" i="2"/>
  <c r="AQ21" i="2"/>
  <c r="AQ71" i="2"/>
  <c r="AQ46" i="2"/>
  <c r="AQ74" i="2"/>
  <c r="AQ72" i="2"/>
  <c r="AQ68" i="2"/>
  <c r="AQ67" i="2"/>
  <c r="AQ17" i="2"/>
  <c r="AQ66" i="2"/>
  <c r="AQ62" i="2"/>
  <c r="AQ53" i="2"/>
  <c r="AQ63" i="2"/>
  <c r="AQ81" i="2"/>
  <c r="AQ80" i="2"/>
  <c r="AQ58" i="2"/>
  <c r="AQ48" i="2"/>
  <c r="AQ75" i="2"/>
  <c r="AQ51" i="2"/>
  <c r="AQ70" i="2"/>
  <c r="AQ61" i="2"/>
  <c r="AQ57" i="2"/>
  <c r="AQ43" i="2"/>
  <c r="AQ39" i="2"/>
  <c r="AQ59" i="2"/>
  <c r="AQ54" i="2"/>
  <c r="AQ40" i="2"/>
  <c r="AQ64" i="2"/>
  <c r="AQ38" i="2"/>
  <c r="AQ30" i="2"/>
  <c r="AQ36" i="2"/>
  <c r="AQ29" i="2"/>
  <c r="AQ23" i="2"/>
  <c r="AQ16" i="2"/>
  <c r="AQ33" i="2"/>
  <c r="AQ41" i="2"/>
  <c r="AQ35" i="2"/>
  <c r="AQ32" i="2"/>
  <c r="AQ28" i="2"/>
  <c r="AQ26" i="2"/>
  <c r="AQ22" i="2"/>
  <c r="AQ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***</author>
  </authors>
  <commentList>
    <comment ref="I7" authorId="0" shapeId="0" xr:uid="{99C28817-9ED0-4719-9043-D776125C120B}">
      <text>
        <r>
          <rPr>
            <b/>
            <sz val="8"/>
            <color indexed="81"/>
            <rFont val="Tahoma"/>
            <family val="2"/>
            <charset val="204"/>
          </rPr>
          <t>***:</t>
        </r>
        <r>
          <rPr>
            <sz val="8"/>
            <color indexed="81"/>
            <rFont val="Tahoma"/>
            <family val="2"/>
            <charset val="204"/>
          </rPr>
          <t xml:space="preserve">
Сверено! Количество проживающих на 01.01.2015</t>
        </r>
      </text>
    </comment>
  </commentList>
</comments>
</file>

<file path=xl/sharedStrings.xml><?xml version="1.0" encoding="utf-8"?>
<sst xmlns="http://schemas.openxmlformats.org/spreadsheetml/2006/main" count="177" uniqueCount="169">
  <si>
    <t>ИТОГО:</t>
  </si>
  <si>
    <t>пр-т Б.Хмельницкого д. 130а</t>
  </si>
  <si>
    <t>ул.Некрасова д.  15</t>
  </si>
  <si>
    <t>ул.Некрасова д. 14</t>
  </si>
  <si>
    <t>ул.Некрасова д. 13</t>
  </si>
  <si>
    <t>ул.Некрасова д. 12</t>
  </si>
  <si>
    <t>ул.Некрасова д. 10</t>
  </si>
  <si>
    <t>ул.Садовая д. 51</t>
  </si>
  <si>
    <t>ул.Садовая д. 49</t>
  </si>
  <si>
    <t>ул.Садовая д. 43</t>
  </si>
  <si>
    <t>ул.Садовая д. 41</t>
  </si>
  <si>
    <t>ул.Садовая д.  39</t>
  </si>
  <si>
    <t>ул.Садовая д. 37</t>
  </si>
  <si>
    <t>ул.Садовая д. 35</t>
  </si>
  <si>
    <t>ул.Садовая д. 25</t>
  </si>
  <si>
    <t>ул.Садовая д. 23а</t>
  </si>
  <si>
    <t>ул.Садовая д.  23</t>
  </si>
  <si>
    <t>ул.Садовая д. 21</t>
  </si>
  <si>
    <t>ул.Садовая д. 19</t>
  </si>
  <si>
    <t>ул.Гагарина д. 2 б</t>
  </si>
  <si>
    <t>ул.Студенческая д. 5</t>
  </si>
  <si>
    <t>ул.Некрасова д. 17</t>
  </si>
  <si>
    <t>пр-т Б.Хмельницкого д. 130</t>
  </si>
  <si>
    <t>пр-т Б.Хмельницкого д. 126</t>
  </si>
  <si>
    <t>пр-т Б.Хмельницкого д. 124</t>
  </si>
  <si>
    <t>пр-т Б.Хмельницкого д. 114</t>
  </si>
  <si>
    <t>ул.Садовая д. 102</t>
  </si>
  <si>
    <t>пр-т Б.Хмельницкого д. 110</t>
  </si>
  <si>
    <t>ул.Гагарина д. 5</t>
  </si>
  <si>
    <t>ул.Садовая д. 106б</t>
  </si>
  <si>
    <t>ул.Садовая д. 106</t>
  </si>
  <si>
    <t>ул.Садовая д. 104</t>
  </si>
  <si>
    <t>ул.Садовая д. 102б</t>
  </si>
  <si>
    <t>ул.Садовая д. 102а</t>
  </si>
  <si>
    <t>ул.Садовая д. 92</t>
  </si>
  <si>
    <t>ул.Некрасова д. 29</t>
  </si>
  <si>
    <t>ул.Некрасова д. 25а</t>
  </si>
  <si>
    <t>ул.Некрасова д. 25</t>
  </si>
  <si>
    <t>ул.Некрасова д. 23</t>
  </si>
  <si>
    <t>ул.Некрасова д. 8а</t>
  </si>
  <si>
    <t>ул.Студенческая д. 10а</t>
  </si>
  <si>
    <t>ул.Студенческая д. 10</t>
  </si>
  <si>
    <t>ул.Студенческая д. 7</t>
  </si>
  <si>
    <t>ул.Студенческая д. 8</t>
  </si>
  <si>
    <t>ул.Студенческая д. 6а</t>
  </si>
  <si>
    <t>ул.Студенческая д. 4</t>
  </si>
  <si>
    <t>ул.Студенческая д. 3</t>
  </si>
  <si>
    <t>ул.Студенческая д. 2а</t>
  </si>
  <si>
    <t>ул.Студенческая д. 2</t>
  </si>
  <si>
    <t>пр-т Б.Хмельницкого д. 128</t>
  </si>
  <si>
    <t>пр-т Б.Хмельницкого д. 120</t>
  </si>
  <si>
    <t>пр-т Б.Хмельницкого д. 118</t>
  </si>
  <si>
    <t>пр-т Б.Хмельницкого д. 116</t>
  </si>
  <si>
    <t>пр-т Б.Хмельницкого д. 112</t>
  </si>
  <si>
    <t>пр-т Б.Хмельницкого д. 108а</t>
  </si>
  <si>
    <t>пр-т Б.Хмельницкого д. 108</t>
  </si>
  <si>
    <t>пр-т Б.Хмельницкого д. 106</t>
  </si>
  <si>
    <t>ул.Садовая д. 33</t>
  </si>
  <si>
    <t>ул.Садовая д. 118</t>
  </si>
  <si>
    <t>ул.Садовая д. 116</t>
  </si>
  <si>
    <t>ул.Садовая д. 114а</t>
  </si>
  <si>
    <t>ул.Садовая д. 114</t>
  </si>
  <si>
    <t>ул.Садовая д. 112а</t>
  </si>
  <si>
    <t>ул.Садовая д. 108</t>
  </si>
  <si>
    <t>ул.Садовая д. 47</t>
  </si>
  <si>
    <t>ул.Садовая д. 45</t>
  </si>
  <si>
    <t>ул.Садовая д. 31</t>
  </si>
  <si>
    <t>ул.Садовая д. 29</t>
  </si>
  <si>
    <t>ул.Садовая д. 27</t>
  </si>
  <si>
    <t>А</t>
  </si>
  <si>
    <t>(гр.70=гр.16-гр.69)</t>
  </si>
  <si>
    <t>(гр.69=гр.25+гр.32+гр.65+гр.66+гр.67+гр.68)</t>
  </si>
  <si>
    <t>(гр.65=гр.33+гр.34+гр.37+гр.38+гр.40+гр.57+гр.64)</t>
  </si>
  <si>
    <t>(гр.64=гр.58+гр.59+гр.62+гр.63)</t>
  </si>
  <si>
    <t>(гр.62=гр.60+гр.61)</t>
  </si>
  <si>
    <t>(гр.57=гр.41+гр.42+гр.43+гр.44+гр.45+гр.46)</t>
  </si>
  <si>
    <t>(гр.51=гр.47+гр.48+гр.49+гр.50)</t>
  </si>
  <si>
    <t>(гр.46=гр.51+гр.52+гр.53+гр.54+гр.55+гр.56)</t>
  </si>
  <si>
    <t>(гр.37=гр.35+гр.36)</t>
  </si>
  <si>
    <t>(гр.32=гр.26+ гр.27+гр.30+гр.31)</t>
  </si>
  <si>
    <t>(гр.23=гр.28+гр.29)</t>
  </si>
  <si>
    <t>(гр.25=гр.19+ гр.20+гр.23+гр.24)</t>
  </si>
  <si>
    <t>(гр.23=гр.21+гр.22)</t>
  </si>
  <si>
    <t xml:space="preserve">Услуги РРКЦ </t>
  </si>
  <si>
    <t>ИТОГО</t>
  </si>
  <si>
    <t>дезинсекция</t>
  </si>
  <si>
    <t xml:space="preserve">дератизация </t>
  </si>
  <si>
    <t xml:space="preserve">прочие </t>
  </si>
  <si>
    <t>комплекс работ по поверке ПУ и УУ</t>
  </si>
  <si>
    <t>мет двери</t>
  </si>
  <si>
    <t>импульс</t>
  </si>
  <si>
    <t>услуги автовышки</t>
  </si>
  <si>
    <t>ИТОГО СМР</t>
  </si>
  <si>
    <t>ремонт подъездов</t>
  </si>
  <si>
    <t>очистка кровли от наледи и сосулек</t>
  </si>
  <si>
    <t>латочный ремонт кровли</t>
  </si>
  <si>
    <t>ремонт и восстановление стыков стеновых панелей</t>
  </si>
  <si>
    <t>тыс.руб.</t>
  </si>
  <si>
    <t>кВт.ч</t>
  </si>
  <si>
    <t>Итого материальные затраты, тыс.руб.</t>
  </si>
  <si>
    <t>ГСМ+спец.инвентарь и спец.одежда+ запа.части+предприятие</t>
  </si>
  <si>
    <t>материалы</t>
  </si>
  <si>
    <t xml:space="preserve">ИТОГО </t>
  </si>
  <si>
    <t>прочие прямые расходы по ремонту и обслуживанию внутридомового инженерного оборудования</t>
  </si>
  <si>
    <t>ГСМ+спец.инвентарь</t>
  </si>
  <si>
    <t>оплата труда рабочих, выполняющих ремонт и обслуживание внутридомового оборудования</t>
  </si>
  <si>
    <t>прочие прямые расходы по ремонту конструктивных элементов жилых зданий</t>
  </si>
  <si>
    <t xml:space="preserve">Итого материальные затраты, тыс.руб.   </t>
  </si>
  <si>
    <t>оплата труда рабочих, выполняющих ремонт конструктивных элементов жилых зданий</t>
  </si>
  <si>
    <t>(+ -прибыль, - убыток)</t>
  </si>
  <si>
    <t>итого</t>
  </si>
  <si>
    <t>Расходы по прочей деятельности и оказания платных услуг</t>
  </si>
  <si>
    <t>Дератизация и дезинсекция</t>
  </si>
  <si>
    <t>Отлов собак</t>
  </si>
  <si>
    <t>Расходы на спил и кронирование деревьев</t>
  </si>
  <si>
    <t>итого  услуг оказываемых сторонними организациями</t>
  </si>
  <si>
    <t>из них</t>
  </si>
  <si>
    <t>прочие расходы , всего</t>
  </si>
  <si>
    <t>Техническое обслуживание лифтов</t>
  </si>
  <si>
    <t>Расходы на обслуживание дымовентиляционных систем</t>
  </si>
  <si>
    <t>Сервисное обслуживание ПУ и УУ</t>
  </si>
  <si>
    <t>Техническое обслуживание систем газоснабжения</t>
  </si>
  <si>
    <t>Расходы  на обслуживание аварийной службы</t>
  </si>
  <si>
    <t>прочие расходы по обеспечению санитарного состояния жилых зданий и придомовой территории</t>
  </si>
  <si>
    <t>услуги сторонних организаций, тыс.руб.</t>
  </si>
  <si>
    <t>Расходы на электроснабжение (общедомовые нужды)</t>
  </si>
  <si>
    <t>Вывоз КГМ</t>
  </si>
  <si>
    <t>оплата труда рабочих, занятых благоустройством и обслуживанием</t>
  </si>
  <si>
    <t>площадь жилых помещени</t>
  </si>
  <si>
    <t>Внеэксплуатационные расходы (налоговые платежи), тыс.руб.</t>
  </si>
  <si>
    <t>Общеэксплуатационные расходы, тыс.руб.</t>
  </si>
  <si>
    <t>Прочие прямые платежи</t>
  </si>
  <si>
    <t>Благоустройство и обеспечение санитарного состояния жилых зданий и придомовых территорий – всего, тыс.руб.</t>
  </si>
  <si>
    <t>Ремонт и обслуживание внутридомового инженерного оборудования – всего, тыс.руб.</t>
  </si>
  <si>
    <t>Ремонт конструктивных элементов жилых зданий - всего, тыс.руб.</t>
  </si>
  <si>
    <t>оплачено</t>
  </si>
  <si>
    <t>начислено</t>
  </si>
  <si>
    <t>на 01.01.2020</t>
  </si>
  <si>
    <t>на 01.01.2019</t>
  </si>
  <si>
    <t>на 01.01.2018</t>
  </si>
  <si>
    <t>на 01.01.2017</t>
  </si>
  <si>
    <t>на 01.01.2016</t>
  </si>
  <si>
    <t>Финансовый результат деятельности за   2019 год</t>
  </si>
  <si>
    <t>РАСХОДЫ-ВСЕГО, тыс.руб.</t>
  </si>
  <si>
    <t>РАСХОДЫ в разрезе калькуляционных статей, тыс.руб</t>
  </si>
  <si>
    <t>ПРОЦЕНТ сбора платежей, %</t>
  </si>
  <si>
    <t>ДОХОДЫ, тыс.руб.</t>
  </si>
  <si>
    <t xml:space="preserve">Задолженность </t>
  </si>
  <si>
    <t>в муниципальной собственности</t>
  </si>
  <si>
    <t>в частной собственности</t>
  </si>
  <si>
    <t xml:space="preserve"> (по состоянию на 01.08.2019 г.)</t>
  </si>
  <si>
    <t>Количество проживающих, чел.</t>
  </si>
  <si>
    <t>Количество квартир, ед.</t>
  </si>
  <si>
    <t>в том числе</t>
  </si>
  <si>
    <t>Площадь жилых и нежилых помещений, м2</t>
  </si>
  <si>
    <t>ОБЩАЯ площадь многоквартирного жилого дома, м2</t>
  </si>
  <si>
    <t>ФИНАНСОВЫЕ ПОКАЗАТЕЛИ за 2020 год</t>
  </si>
  <si>
    <t>ТАРИФ на содержание помещений</t>
  </si>
  <si>
    <t>Характеристика многоквартирного жилого дома</t>
  </si>
  <si>
    <t>ПОКАЗАТЕЛИ</t>
  </si>
  <si>
    <t>Адрес</t>
  </si>
  <si>
    <t>№ п/п</t>
  </si>
  <si>
    <t>о финансово-хозяйственной деятельности по многоквартирным домам ООО "СК "Восход" за 2020 год</t>
  </si>
  <si>
    <t>ОТЧЕТ</t>
  </si>
  <si>
    <t>ул.Садовая д.120Б</t>
  </si>
  <si>
    <t xml:space="preserve"> (по состоянию на 01.10.2020 г.)</t>
  </si>
  <si>
    <t>на 01.01.2021</t>
  </si>
  <si>
    <t>отчисления на социальные нужды –30,2%</t>
  </si>
  <si>
    <t>отчисления на социальные нужды — 30,2%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</si>
</sst>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8.5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b/>
      <i/>
      <sz val="8"/>
      <color rgb="FF7030A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8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3" borderId="0">
      <alignment horizontal="right" vertical="center"/>
    </xf>
    <xf numFmtId="0" fontId="14" fillId="0" borderId="0"/>
    <xf numFmtId="0" fontId="15" fillId="0" borderId="0"/>
  </cellStyleXfs>
  <cellXfs count="236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2" fontId="2" fillId="2" borderId="0" xfId="1" applyNumberFormat="1" applyFont="1" applyFill="1" applyAlignment="1">
      <alignment wrapText="1"/>
    </xf>
    <xf numFmtId="2" fontId="2" fillId="2" borderId="0" xfId="1" applyNumberFormat="1" applyFont="1" applyFill="1" applyAlignment="1">
      <alignment horizontal="center" wrapText="1"/>
    </xf>
    <xf numFmtId="2" fontId="3" fillId="2" borderId="0" xfId="1" applyNumberFormat="1" applyFont="1" applyFill="1" applyAlignment="1">
      <alignment horizontal="center" wrapText="1"/>
    </xf>
    <xf numFmtId="2" fontId="4" fillId="2" borderId="0" xfId="1" applyNumberFormat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wrapText="1"/>
    </xf>
    <xf numFmtId="2" fontId="8" fillId="2" borderId="10" xfId="1" applyNumberFormat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12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0" fontId="7" fillId="2" borderId="15" xfId="1" applyFont="1" applyFill="1" applyBorder="1" applyAlignment="1">
      <alignment horizontal="center" wrapText="1"/>
    </xf>
    <xf numFmtId="2" fontId="12" fillId="2" borderId="13" xfId="1" applyNumberFormat="1" applyFont="1" applyFill="1" applyBorder="1" applyAlignment="1">
      <alignment horizontal="center" wrapText="1"/>
    </xf>
    <xf numFmtId="0" fontId="12" fillId="2" borderId="10" xfId="1" applyFont="1" applyFill="1" applyBorder="1" applyAlignment="1">
      <alignment horizontal="center" wrapText="1"/>
    </xf>
    <xf numFmtId="2" fontId="7" fillId="2" borderId="4" xfId="1" applyNumberFormat="1" applyFont="1" applyFill="1" applyBorder="1" applyAlignment="1">
      <alignment horizontal="center" wrapText="1"/>
    </xf>
    <xf numFmtId="4" fontId="7" fillId="2" borderId="6" xfId="1" applyNumberFormat="1" applyFont="1" applyFill="1" applyBorder="1" applyAlignment="1">
      <alignment horizontal="center" wrapText="1"/>
    </xf>
    <xf numFmtId="2" fontId="5" fillId="2" borderId="16" xfId="1" applyNumberFormat="1" applyFont="1" applyFill="1" applyBorder="1" applyAlignment="1">
      <alignment horizontal="center" wrapText="1"/>
    </xf>
    <xf numFmtId="2" fontId="6" fillId="2" borderId="17" xfId="1" applyNumberFormat="1" applyFont="1" applyFill="1" applyBorder="1" applyAlignment="1">
      <alignment horizontal="center" wrapText="1"/>
    </xf>
    <xf numFmtId="0" fontId="8" fillId="2" borderId="17" xfId="1" applyFont="1" applyFill="1" applyBorder="1" applyAlignment="1">
      <alignment horizontal="center" wrapText="1"/>
    </xf>
    <xf numFmtId="0" fontId="8" fillId="2" borderId="13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  <xf numFmtId="0" fontId="10" fillId="2" borderId="13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14" xfId="1" applyFont="1" applyFill="1" applyBorder="1" applyAlignment="1">
      <alignment horizontal="center" wrapText="1"/>
    </xf>
    <xf numFmtId="2" fontId="5" fillId="2" borderId="14" xfId="1" applyNumberFormat="1" applyFont="1" applyFill="1" applyBorder="1" applyAlignment="1">
      <alignment horizontal="center" wrapText="1"/>
    </xf>
    <xf numFmtId="2" fontId="7" fillId="2" borderId="6" xfId="1" applyNumberFormat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4" fontId="7" fillId="2" borderId="15" xfId="3" applyNumberFormat="1" applyFont="1" applyFill="1" applyBorder="1" applyAlignment="1">
      <alignment horizontal="center" wrapText="1"/>
    </xf>
    <xf numFmtId="0" fontId="12" fillId="2" borderId="13" xfId="1" applyFont="1" applyFill="1" applyBorder="1" applyAlignment="1">
      <alignment horizontal="center" wrapText="1"/>
    </xf>
    <xf numFmtId="2" fontId="8" fillId="2" borderId="6" xfId="1" applyNumberFormat="1" applyFont="1" applyFill="1" applyBorder="1" applyAlignment="1">
      <alignment horizontal="center" wrapText="1"/>
    </xf>
    <xf numFmtId="4" fontId="7" fillId="2" borderId="13" xfId="1" applyNumberFormat="1" applyFont="1" applyFill="1" applyBorder="1" applyAlignment="1">
      <alignment horizontal="center" wrapText="1"/>
    </xf>
    <xf numFmtId="164" fontId="6" fillId="2" borderId="17" xfId="1" applyNumberFormat="1" applyFont="1" applyFill="1" applyBorder="1" applyAlignment="1">
      <alignment horizontal="center" wrapText="1"/>
    </xf>
    <xf numFmtId="2" fontId="6" fillId="2" borderId="19" xfId="1" applyNumberFormat="1" applyFont="1" applyFill="1" applyBorder="1" applyAlignment="1">
      <alignment horizontal="center" wrapText="1"/>
    </xf>
    <xf numFmtId="2" fontId="8" fillId="2" borderId="19" xfId="1" applyNumberFormat="1" applyFont="1" applyFill="1" applyBorder="1" applyAlignment="1">
      <alignment horizontal="center" wrapText="1"/>
    </xf>
    <xf numFmtId="2" fontId="5" fillId="2" borderId="20" xfId="1" applyNumberFormat="1" applyFont="1" applyFill="1" applyBorder="1" applyAlignment="1">
      <alignment horizontal="center" wrapText="1"/>
    </xf>
    <xf numFmtId="2" fontId="7" fillId="2" borderId="7" xfId="1" applyNumberFormat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4" fontId="7" fillId="2" borderId="7" xfId="1" applyNumberFormat="1" applyFont="1" applyFill="1" applyBorder="1" applyAlignment="1">
      <alignment horizontal="center" wrapText="1"/>
    </xf>
    <xf numFmtId="4" fontId="7" fillId="2" borderId="21" xfId="3" applyNumberFormat="1" applyFont="1" applyFill="1" applyBorder="1" applyAlignment="1">
      <alignment horizontal="center" wrapText="1"/>
    </xf>
    <xf numFmtId="2" fontId="5" fillId="2" borderId="22" xfId="1" applyNumberFormat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center" wrapText="1"/>
    </xf>
    <xf numFmtId="0" fontId="8" fillId="2" borderId="2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20" xfId="1" applyFont="1" applyFill="1" applyBorder="1" applyAlignment="1">
      <alignment horizontal="center" wrapText="1"/>
    </xf>
    <xf numFmtId="0" fontId="16" fillId="2" borderId="20" xfId="1" applyFont="1" applyFill="1" applyBorder="1" applyAlignment="1">
      <alignment horizontal="center" wrapText="1"/>
    </xf>
    <xf numFmtId="0" fontId="16" fillId="2" borderId="7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 wrapText="1"/>
    </xf>
    <xf numFmtId="0" fontId="11" fillId="2" borderId="19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16" fillId="2" borderId="21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center" wrapText="1"/>
    </xf>
    <xf numFmtId="0" fontId="16" fillId="2" borderId="4" xfId="1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 wrapText="1"/>
    </xf>
    <xf numFmtId="0" fontId="9" fillId="2" borderId="30" xfId="1" applyFont="1" applyFill="1" applyBorder="1" applyAlignment="1">
      <alignment horizontal="center" wrapText="1"/>
    </xf>
    <xf numFmtId="0" fontId="9" fillId="2" borderId="31" xfId="1" applyFont="1" applyFill="1" applyBorder="1" applyAlignment="1">
      <alignment horizontal="center" wrapText="1"/>
    </xf>
    <xf numFmtId="0" fontId="9" fillId="2" borderId="32" xfId="1" applyFont="1" applyFill="1" applyBorder="1" applyAlignment="1">
      <alignment horizontal="center" wrapText="1"/>
    </xf>
    <xf numFmtId="0" fontId="9" fillId="2" borderId="33" xfId="1" applyFont="1" applyFill="1" applyBorder="1" applyAlignment="1">
      <alignment horizontal="center" wrapText="1"/>
    </xf>
    <xf numFmtId="0" fontId="17" fillId="2" borderId="27" xfId="1" applyFont="1" applyFill="1" applyBorder="1" applyAlignment="1">
      <alignment horizontal="center" wrapText="1"/>
    </xf>
    <xf numFmtId="0" fontId="6" fillId="2" borderId="29" xfId="1" applyFont="1" applyFill="1" applyBorder="1" applyAlignment="1">
      <alignment horizontal="center" wrapText="1"/>
    </xf>
    <xf numFmtId="0" fontId="6" fillId="2" borderId="31" xfId="1" applyFont="1" applyFill="1" applyBorder="1" applyAlignment="1">
      <alignment horizontal="center" wrapText="1"/>
    </xf>
    <xf numFmtId="0" fontId="6" fillId="2" borderId="30" xfId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 wrapText="1"/>
    </xf>
    <xf numFmtId="0" fontId="6" fillId="2" borderId="33" xfId="1" applyFont="1" applyFill="1" applyBorder="1" applyAlignment="1">
      <alignment horizontal="center" wrapText="1"/>
    </xf>
    <xf numFmtId="0" fontId="18" fillId="2" borderId="0" xfId="1" applyFont="1" applyFill="1" applyAlignment="1">
      <alignment wrapText="1"/>
    </xf>
    <xf numFmtId="0" fontId="18" fillId="2" borderId="34" xfId="1" applyFont="1" applyFill="1" applyBorder="1" applyAlignment="1">
      <alignment horizontal="center" vertical="center" wrapText="1"/>
    </xf>
    <xf numFmtId="0" fontId="18" fillId="2" borderId="35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textRotation="90" wrapText="1"/>
    </xf>
    <xf numFmtId="0" fontId="18" fillId="2" borderId="40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textRotation="90" wrapText="1"/>
    </xf>
    <xf numFmtId="0" fontId="18" fillId="2" borderId="32" xfId="1" applyFont="1" applyFill="1" applyBorder="1" applyAlignment="1">
      <alignment horizontal="center"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 vertical="center" textRotation="90" wrapText="1"/>
    </xf>
    <xf numFmtId="0" fontId="18" fillId="2" borderId="40" xfId="1" applyFont="1" applyFill="1" applyBorder="1" applyAlignment="1">
      <alignment horizontal="center" vertical="center" textRotation="90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9" fillId="2" borderId="43" xfId="1" applyFont="1" applyFill="1" applyBorder="1" applyAlignment="1">
      <alignment horizontal="center" vertical="center" textRotation="90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12" fillId="2" borderId="13" xfId="1" applyFont="1" applyFill="1" applyBorder="1" applyAlignment="1">
      <alignment horizontal="center" vertical="center" textRotation="90" wrapText="1"/>
    </xf>
    <xf numFmtId="0" fontId="12" fillId="2" borderId="10" xfId="1" applyFont="1" applyFill="1" applyBorder="1" applyAlignment="1">
      <alignment horizontal="center" vertical="center" textRotation="90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textRotation="90" wrapText="1"/>
    </xf>
    <xf numFmtId="0" fontId="2" fillId="2" borderId="25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54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wrapText="1"/>
    </xf>
    <xf numFmtId="0" fontId="2" fillId="2" borderId="18" xfId="1" applyFont="1" applyFill="1" applyBorder="1" applyAlignment="1">
      <alignment wrapText="1"/>
    </xf>
    <xf numFmtId="0" fontId="2" fillId="2" borderId="55" xfId="1" applyFont="1" applyFill="1" applyBorder="1" applyAlignment="1">
      <alignment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wrapText="1"/>
    </xf>
    <xf numFmtId="0" fontId="2" fillId="2" borderId="50" xfId="1" applyFont="1" applyFill="1" applyBorder="1" applyAlignment="1">
      <alignment wrapText="1"/>
    </xf>
    <xf numFmtId="0" fontId="2" fillId="2" borderId="57" xfId="1" applyFont="1" applyFill="1" applyBorder="1" applyAlignment="1">
      <alignment wrapText="1"/>
    </xf>
    <xf numFmtId="0" fontId="5" fillId="2" borderId="58" xfId="1" applyFont="1" applyFill="1" applyBorder="1" applyAlignment="1">
      <alignment horizontal="center" vertical="center" wrapText="1"/>
    </xf>
    <xf numFmtId="0" fontId="3" fillId="2" borderId="59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3" fillId="2" borderId="6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2" fillId="2" borderId="2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56" xfId="1" applyFont="1" applyFill="1" applyBorder="1" applyAlignment="1">
      <alignment horizontal="center" vertical="center" wrapText="1"/>
    </xf>
    <xf numFmtId="0" fontId="3" fillId="2" borderId="61" xfId="1" applyFont="1" applyFill="1" applyBorder="1" applyAlignment="1">
      <alignment horizontal="center" vertical="center" wrapText="1"/>
    </xf>
    <xf numFmtId="0" fontId="19" fillId="2" borderId="45" xfId="1" applyFont="1" applyFill="1" applyBorder="1" applyAlignment="1">
      <alignment horizontal="center" vertical="center" textRotation="90" wrapText="1"/>
    </xf>
    <xf numFmtId="0" fontId="2" fillId="2" borderId="8" xfId="1" applyFont="1" applyFill="1" applyBorder="1" applyAlignment="1">
      <alignment horizontal="center" vertical="center" textRotation="90" wrapText="1"/>
    </xf>
    <xf numFmtId="0" fontId="12" fillId="2" borderId="2" xfId="1" applyFont="1" applyFill="1" applyBorder="1" applyAlignment="1">
      <alignment horizontal="center" vertical="center" textRotation="90" wrapText="1"/>
    </xf>
    <xf numFmtId="0" fontId="12" fillId="2" borderId="4" xfId="1" applyFont="1" applyFill="1" applyBorder="1" applyAlignment="1">
      <alignment horizontal="center" vertical="center" textRotation="90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2" borderId="63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63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2" fontId="10" fillId="2" borderId="13" xfId="4" applyNumberFormat="1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4" fontId="5" fillId="2" borderId="15" xfId="3" applyNumberFormat="1" applyFont="1" applyFill="1" applyBorder="1" applyAlignment="1">
      <alignment horizontal="center" wrapText="1"/>
    </xf>
    <xf numFmtId="0" fontId="24" fillId="2" borderId="64" xfId="2" quotePrefix="1" applyFont="1" applyFill="1" applyBorder="1" applyAlignment="1">
      <alignment horizontal="center" wrapText="1"/>
    </xf>
    <xf numFmtId="0" fontId="24" fillId="2" borderId="6" xfId="2" quotePrefix="1" applyFont="1" applyFill="1" applyBorder="1" applyAlignment="1">
      <alignment horizontal="center" wrapText="1"/>
    </xf>
    <xf numFmtId="0" fontId="24" fillId="2" borderId="3" xfId="2" quotePrefix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textRotation="90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</cellXfs>
  <cellStyles count="5">
    <cellStyle name="S8" xfId="2" xr:uid="{202D7DB9-2A03-49B9-927A-45DE63304434}"/>
    <cellStyle name="Обычный" xfId="0" builtinId="0"/>
    <cellStyle name="Обычный 2" xfId="1" xr:uid="{028CFEED-EDFA-43B3-93FF-4EE32DEE79B9}"/>
    <cellStyle name="Обычный_Лист1" xfId="3" xr:uid="{87874C4C-C29C-40B3-B49B-BCDD6D590AAD}"/>
    <cellStyle name="Обычный_Расчет для тарифа" xfId="4" xr:uid="{766710ED-5DFA-4743-BA22-B053F8146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95;&#1080;&#1089;&#1083;&#1077;&#1085;&#1086;%20%20&#1087;&#1086;%20&#1078;&#1080;&#1083;&#1086;&#1084;&#1091;%20&#1092;&#1086;&#1085;&#1076;&#1091;%20&#1079;&#1072;%202019&#1075;.%20(&#1074;%20&#1090;.&#1095;.%20&#1076;&#1077;&#1082;&#1072;&#1073;&#1088;&#110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3;&#1080;&#1094;.&#1089;&#1095;&#1077;&#1090;&#1072;&#1093;%20&#1085;&#1072;%2001.01.2020%20(&#1076;&#1072;&#1085;&#1085;&#1099;&#1077;%20&#1056;&#1056;&#1050;&#106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8;&#1054;&#1052;%20&#8470;2%20(15.07.2017)/&#1055;&#1045;&#1056;&#1045;&#1055;&#1048;&#1057;&#1050;&#1040;%202012-2017/&#1055;&#1045;&#1056;&#1045;&#1055;&#1048;&#1057;&#1050;&#1040;-2019%20&#1075;&#1086;&#1076;/&#1042;&#1044;&#1055;&#1054;/&#1056;&#1040;&#1057;&#1063;&#1045;&#1058;%20&#1044;&#1086;&#1075;&#1086;&#1074;&#1086;&#1088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8;&#1083;&#1083;&#1072;&#1088;&#1080;&#1086;&#1085;&#1086;&#1074;&#1072;/&#1061;&#1054;&#1047;&#1071;&#1049;&#1057;&#1058;&#1042;&#1045;&#1053;&#1053;&#1040;&#1071;%20&#1044;&#1045;&#1071;&#1058;&#1045;&#1051;&#1068;&#1053;&#1054;&#1057;&#1058;&#1068;%20-2019/&#1052;&#1077;&#1078;&#1087;&#1072;&#1085;&#1077;&#1083;&#1100;&#1085;&#1099;&#1077;%20&#1096;&#1074;&#1099;%20(29.11.2019)/&#1056;&#1077;&#1084;&#1086;&#1085;&#1090;%20&#1084;&#1077;&#1078;&#1087;&#1072;&#1085;&#1077;&#1083;&#1100;&#1085;&#1099;&#1093;%20&#1096;&#1074;&#1086;&#1074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Итого за 201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K4">
            <v>113.85</v>
          </cell>
        </row>
        <row r="49">
          <cell r="AN49">
            <v>148.83000000000001</v>
          </cell>
        </row>
        <row r="51">
          <cell r="AN51">
            <v>156.99</v>
          </cell>
        </row>
        <row r="56">
          <cell r="AN56">
            <v>146.6</v>
          </cell>
        </row>
        <row r="57">
          <cell r="AN57">
            <v>255.87</v>
          </cell>
        </row>
        <row r="58">
          <cell r="AN58">
            <v>203.18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C7">
            <v>154</v>
          </cell>
        </row>
        <row r="8">
          <cell r="C8">
            <v>133</v>
          </cell>
        </row>
        <row r="9">
          <cell r="C9">
            <v>160</v>
          </cell>
        </row>
        <row r="10">
          <cell r="C10">
            <v>146</v>
          </cell>
        </row>
        <row r="11">
          <cell r="C11">
            <v>179</v>
          </cell>
        </row>
        <row r="12">
          <cell r="C12">
            <v>156</v>
          </cell>
        </row>
        <row r="13">
          <cell r="C13">
            <v>155</v>
          </cell>
        </row>
        <row r="14">
          <cell r="C14">
            <v>153</v>
          </cell>
        </row>
        <row r="15">
          <cell r="C15">
            <v>160</v>
          </cell>
        </row>
        <row r="16">
          <cell r="C16">
            <v>153</v>
          </cell>
        </row>
        <row r="17">
          <cell r="C17">
            <v>146</v>
          </cell>
        </row>
        <row r="18">
          <cell r="C18">
            <v>141</v>
          </cell>
        </row>
        <row r="19">
          <cell r="C19">
            <v>166</v>
          </cell>
        </row>
        <row r="20">
          <cell r="C20">
            <v>192</v>
          </cell>
        </row>
        <row r="21">
          <cell r="C21">
            <v>202</v>
          </cell>
        </row>
        <row r="22">
          <cell r="C22">
            <v>184</v>
          </cell>
        </row>
        <row r="23">
          <cell r="C23">
            <v>93</v>
          </cell>
        </row>
        <row r="24">
          <cell r="C24">
            <v>113</v>
          </cell>
        </row>
        <row r="25">
          <cell r="C25">
            <v>106</v>
          </cell>
        </row>
        <row r="26">
          <cell r="C26">
            <v>95</v>
          </cell>
        </row>
        <row r="27">
          <cell r="C27">
            <v>91</v>
          </cell>
        </row>
        <row r="28">
          <cell r="C28">
            <v>164</v>
          </cell>
        </row>
        <row r="29">
          <cell r="C29">
            <v>151</v>
          </cell>
        </row>
        <row r="30">
          <cell r="C30">
            <v>163</v>
          </cell>
        </row>
        <row r="31">
          <cell r="C31">
            <v>169</v>
          </cell>
        </row>
        <row r="32">
          <cell r="C32">
            <v>132</v>
          </cell>
        </row>
        <row r="33">
          <cell r="C33">
            <v>135</v>
          </cell>
        </row>
        <row r="34">
          <cell r="C34">
            <v>152</v>
          </cell>
        </row>
        <row r="35">
          <cell r="C35">
            <v>131</v>
          </cell>
        </row>
        <row r="36">
          <cell r="C36">
            <v>115</v>
          </cell>
        </row>
        <row r="37">
          <cell r="C37">
            <v>54</v>
          </cell>
        </row>
        <row r="38">
          <cell r="C38">
            <v>45</v>
          </cell>
        </row>
        <row r="39">
          <cell r="C39">
            <v>108</v>
          </cell>
        </row>
        <row r="40">
          <cell r="C40">
            <v>28</v>
          </cell>
        </row>
        <row r="41">
          <cell r="C41">
            <v>159</v>
          </cell>
        </row>
        <row r="42">
          <cell r="C42">
            <v>50</v>
          </cell>
        </row>
        <row r="43">
          <cell r="C43">
            <v>106</v>
          </cell>
        </row>
        <row r="44">
          <cell r="C44">
            <v>132</v>
          </cell>
        </row>
        <row r="45">
          <cell r="C45">
            <v>152</v>
          </cell>
        </row>
        <row r="46">
          <cell r="C46">
            <v>139</v>
          </cell>
        </row>
        <row r="47">
          <cell r="C47">
            <v>109</v>
          </cell>
        </row>
        <row r="48">
          <cell r="C48">
            <v>105</v>
          </cell>
        </row>
        <row r="49">
          <cell r="C49">
            <v>105</v>
          </cell>
        </row>
        <row r="50">
          <cell r="C50">
            <v>133</v>
          </cell>
        </row>
        <row r="51">
          <cell r="C51">
            <v>152</v>
          </cell>
        </row>
        <row r="52">
          <cell r="C52">
            <v>133</v>
          </cell>
        </row>
        <row r="53">
          <cell r="C53">
            <v>166</v>
          </cell>
        </row>
        <row r="54">
          <cell r="C54">
            <v>157</v>
          </cell>
        </row>
        <row r="55">
          <cell r="C55">
            <v>106</v>
          </cell>
        </row>
        <row r="56">
          <cell r="C56">
            <v>117</v>
          </cell>
        </row>
        <row r="57">
          <cell r="C57">
            <v>113</v>
          </cell>
        </row>
        <row r="58">
          <cell r="C58">
            <v>115</v>
          </cell>
        </row>
        <row r="59">
          <cell r="C59">
            <v>102</v>
          </cell>
        </row>
        <row r="60">
          <cell r="C60">
            <v>124</v>
          </cell>
        </row>
        <row r="61">
          <cell r="C61">
            <v>133</v>
          </cell>
        </row>
        <row r="62">
          <cell r="C62">
            <v>107</v>
          </cell>
        </row>
        <row r="63">
          <cell r="C63">
            <v>88</v>
          </cell>
        </row>
        <row r="64">
          <cell r="C64">
            <v>166</v>
          </cell>
        </row>
        <row r="65">
          <cell r="C65">
            <v>173</v>
          </cell>
        </row>
        <row r="66">
          <cell r="C66">
            <v>223</v>
          </cell>
        </row>
        <row r="67">
          <cell r="C67">
            <v>150</v>
          </cell>
        </row>
        <row r="68">
          <cell r="C68">
            <v>189</v>
          </cell>
        </row>
        <row r="69">
          <cell r="C69">
            <v>18</v>
          </cell>
        </row>
        <row r="70">
          <cell r="C70">
            <v>162</v>
          </cell>
        </row>
        <row r="71">
          <cell r="C71">
            <v>16</v>
          </cell>
        </row>
        <row r="72">
          <cell r="C72">
            <v>254</v>
          </cell>
        </row>
        <row r="73">
          <cell r="C73">
            <v>28</v>
          </cell>
        </row>
        <row r="74">
          <cell r="C74">
            <v>206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H4">
            <v>4.22</v>
          </cell>
        </row>
        <row r="5">
          <cell r="H5">
            <v>4.22</v>
          </cell>
        </row>
        <row r="6">
          <cell r="H6">
            <v>3.69</v>
          </cell>
        </row>
        <row r="7">
          <cell r="H7">
            <v>3.17</v>
          </cell>
        </row>
        <row r="8">
          <cell r="H8">
            <v>3.69</v>
          </cell>
        </row>
        <row r="9">
          <cell r="H9">
            <v>3.69</v>
          </cell>
        </row>
        <row r="10">
          <cell r="H10">
            <v>0.84</v>
          </cell>
        </row>
        <row r="11">
          <cell r="H11">
            <v>4.4000000000000004</v>
          </cell>
        </row>
        <row r="12">
          <cell r="H12">
            <v>3.17</v>
          </cell>
        </row>
        <row r="13">
          <cell r="H13">
            <v>3.87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СР 17 граф"/>
    </sheetNames>
    <sheetDataSet>
      <sheetData sheetId="0">
        <row r="85">
          <cell r="T85">
            <v>72.349999999999994</v>
          </cell>
        </row>
        <row r="86">
          <cell r="T86">
            <v>16.64</v>
          </cell>
        </row>
        <row r="87">
          <cell r="T87">
            <v>33.99</v>
          </cell>
        </row>
        <row r="88">
          <cell r="T88">
            <v>3.62</v>
          </cell>
        </row>
        <row r="89">
          <cell r="T89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0F82-3608-4B04-9D57-C8C6A2A09B5A}">
  <sheetPr>
    <tabColor indexed="47"/>
  </sheetPr>
  <dimension ref="A3:BT95"/>
  <sheetViews>
    <sheetView tabSelected="1" zoomScale="96" zoomScaleNormal="96" workbookViewId="0">
      <selection activeCell="C84" sqref="C84:BT84"/>
    </sheetView>
  </sheetViews>
  <sheetFormatPr defaultRowHeight="12" x14ac:dyDescent="0.2"/>
  <cols>
    <col min="1" max="1" width="5.85546875" style="5" customWidth="1"/>
    <col min="2" max="2" width="15.85546875" style="1" customWidth="1"/>
    <col min="3" max="6" width="9.140625" style="1" customWidth="1"/>
    <col min="7" max="7" width="9.140625" style="5" customWidth="1"/>
    <col min="8" max="9" width="9.140625" style="1" customWidth="1"/>
    <col min="10" max="10" width="7.28515625" style="1" customWidth="1"/>
    <col min="11" max="11" width="6.5703125" style="1" customWidth="1"/>
    <col min="12" max="19" width="9.140625" style="1" customWidth="1"/>
    <col min="20" max="20" width="6.42578125" style="4" customWidth="1"/>
    <col min="21" max="22" width="9.140625" style="1" customWidth="1"/>
    <col min="23" max="23" width="9.140625" style="2" customWidth="1"/>
    <col min="24" max="27" width="9.140625" style="1" customWidth="1"/>
    <col min="28" max="28" width="9.140625" style="2" customWidth="1"/>
    <col min="29" max="31" width="9.140625" style="1" customWidth="1"/>
    <col min="32" max="32" width="9.140625" style="2" customWidth="1"/>
    <col min="33" max="40" width="9.140625" style="1" customWidth="1"/>
    <col min="41" max="41" width="9.140625" style="1"/>
    <col min="42" max="42" width="9.140625" style="2"/>
    <col min="43" max="46" width="0" style="1" hidden="1" customWidth="1"/>
    <col min="47" max="52" width="0" style="2" hidden="1" customWidth="1"/>
    <col min="53" max="53" width="13.5703125" style="3" hidden="1" customWidth="1"/>
    <col min="54" max="54" width="11.140625" style="3" hidden="1" customWidth="1"/>
    <col min="55" max="58" width="0" style="1" hidden="1" customWidth="1"/>
    <col min="59" max="59" width="9.140625" style="1"/>
    <col min="60" max="65" width="0" style="1" hidden="1" customWidth="1"/>
    <col min="66" max="66" width="14.28515625" style="1" customWidth="1"/>
    <col min="67" max="70" width="9.140625" style="1"/>
    <col min="71" max="71" width="9.140625" style="2"/>
    <col min="72" max="16384" width="9.140625" style="1"/>
  </cols>
  <sheetData>
    <row r="3" spans="1:72" ht="15.75" customHeight="1" x14ac:dyDescent="0.25">
      <c r="B3" s="200"/>
      <c r="C3" s="200"/>
      <c r="D3" s="201" t="s">
        <v>163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0"/>
    </row>
    <row r="4" spans="1:72" ht="15.75" customHeight="1" thickBot="1" x14ac:dyDescent="0.3">
      <c r="B4" s="200"/>
      <c r="C4" s="200"/>
      <c r="D4" s="201" t="s">
        <v>162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0"/>
    </row>
    <row r="5" spans="1:72" s="187" customFormat="1" ht="25.5" customHeight="1" thickBot="1" x14ac:dyDescent="0.3">
      <c r="A5" s="199" t="s">
        <v>161</v>
      </c>
      <c r="B5" s="198" t="s">
        <v>160</v>
      </c>
      <c r="C5" s="172" t="s">
        <v>159</v>
      </c>
      <c r="D5" s="172"/>
      <c r="E5" s="172"/>
      <c r="F5" s="172"/>
      <c r="G5" s="172"/>
      <c r="H5" s="172"/>
      <c r="I5" s="172"/>
      <c r="J5" s="172"/>
      <c r="K5" s="172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8"/>
    </row>
    <row r="6" spans="1:72" s="187" customFormat="1" ht="51.75" customHeight="1" thickBot="1" x14ac:dyDescent="0.3">
      <c r="A6" s="165"/>
      <c r="B6" s="164"/>
      <c r="C6" s="169" t="s">
        <v>158</v>
      </c>
      <c r="D6" s="169"/>
      <c r="E6" s="169"/>
      <c r="F6" s="172"/>
      <c r="G6" s="172"/>
      <c r="H6" s="169"/>
      <c r="I6" s="169"/>
      <c r="J6" s="197" t="s">
        <v>157</v>
      </c>
      <c r="K6" s="196"/>
      <c r="L6" s="189" t="s">
        <v>156</v>
      </c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40"/>
    </row>
    <row r="7" spans="1:72" s="187" customFormat="1" ht="12.75" customHeight="1" thickBot="1" x14ac:dyDescent="0.3">
      <c r="A7" s="165"/>
      <c r="B7" s="164"/>
      <c r="C7" s="139" t="s">
        <v>155</v>
      </c>
      <c r="D7" s="195" t="s">
        <v>154</v>
      </c>
      <c r="E7" s="181" t="s">
        <v>116</v>
      </c>
      <c r="F7" s="170" t="s">
        <v>153</v>
      </c>
      <c r="G7" s="168"/>
      <c r="H7" s="194" t="s">
        <v>152</v>
      </c>
      <c r="I7" s="138" t="s">
        <v>151</v>
      </c>
      <c r="J7" s="193" t="s">
        <v>150</v>
      </c>
      <c r="K7" s="192" t="s">
        <v>165</v>
      </c>
      <c r="L7" s="126"/>
      <c r="M7" s="126"/>
      <c r="N7" s="126"/>
      <c r="O7" s="126"/>
      <c r="P7" s="126"/>
      <c r="Q7" s="126"/>
      <c r="R7" s="126"/>
      <c r="S7" s="126"/>
      <c r="T7" s="126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26"/>
      <c r="BT7" s="119"/>
    </row>
    <row r="8" spans="1:72" s="187" customFormat="1" ht="48.75" customHeight="1" thickBot="1" x14ac:dyDescent="0.3">
      <c r="A8" s="165"/>
      <c r="B8" s="164"/>
      <c r="C8" s="128"/>
      <c r="D8" s="137"/>
      <c r="E8" s="133"/>
      <c r="F8" s="191" t="s">
        <v>149</v>
      </c>
      <c r="G8" s="184" t="s">
        <v>148</v>
      </c>
      <c r="H8" s="134"/>
      <c r="I8" s="123"/>
      <c r="J8" s="132"/>
      <c r="K8" s="131"/>
      <c r="L8" s="169" t="s">
        <v>147</v>
      </c>
      <c r="M8" s="169"/>
      <c r="N8" s="169"/>
      <c r="O8" s="169"/>
      <c r="P8" s="169"/>
      <c r="Q8" s="169"/>
      <c r="R8" s="170" t="s">
        <v>146</v>
      </c>
      <c r="S8" s="168"/>
      <c r="T8" s="190" t="s">
        <v>145</v>
      </c>
      <c r="U8" s="189" t="s">
        <v>144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47" t="s">
        <v>143</v>
      </c>
      <c r="BT8" s="188" t="s">
        <v>142</v>
      </c>
    </row>
    <row r="9" spans="1:72" ht="25.5" customHeight="1" thickBot="1" x14ac:dyDescent="0.25">
      <c r="A9" s="165"/>
      <c r="B9" s="164"/>
      <c r="C9" s="128"/>
      <c r="D9" s="137"/>
      <c r="E9" s="186"/>
      <c r="F9" s="136"/>
      <c r="G9" s="135"/>
      <c r="H9" s="134"/>
      <c r="I9" s="123"/>
      <c r="J9" s="132"/>
      <c r="K9" s="131"/>
      <c r="L9" s="191" t="s">
        <v>141</v>
      </c>
      <c r="M9" s="185" t="s">
        <v>140</v>
      </c>
      <c r="N9" s="185" t="s">
        <v>139</v>
      </c>
      <c r="O9" s="185" t="s">
        <v>138</v>
      </c>
      <c r="P9" s="184" t="s">
        <v>137</v>
      </c>
      <c r="Q9" s="184" t="s">
        <v>166</v>
      </c>
      <c r="R9" s="139" t="s">
        <v>136</v>
      </c>
      <c r="S9" s="138" t="s">
        <v>135</v>
      </c>
      <c r="T9" s="127"/>
      <c r="U9" s="173" t="s">
        <v>134</v>
      </c>
      <c r="V9" s="172"/>
      <c r="W9" s="172"/>
      <c r="X9" s="172"/>
      <c r="Y9" s="172"/>
      <c r="Z9" s="172"/>
      <c r="AA9" s="171"/>
      <c r="AB9" s="173" t="s">
        <v>133</v>
      </c>
      <c r="AC9" s="172"/>
      <c r="AD9" s="172"/>
      <c r="AE9" s="172"/>
      <c r="AF9" s="172"/>
      <c r="AG9" s="172"/>
      <c r="AH9" s="171"/>
      <c r="AI9" s="173" t="s">
        <v>132</v>
      </c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47" t="s">
        <v>84</v>
      </c>
      <c r="BP9" s="183" t="s">
        <v>131</v>
      </c>
      <c r="BQ9" s="153" t="s">
        <v>130</v>
      </c>
      <c r="BR9" s="179" t="s">
        <v>129</v>
      </c>
      <c r="BS9" s="120"/>
      <c r="BT9" s="182"/>
    </row>
    <row r="10" spans="1:72" ht="104.25" customHeight="1" thickBot="1" x14ac:dyDescent="0.25">
      <c r="A10" s="165"/>
      <c r="B10" s="164"/>
      <c r="C10" s="128"/>
      <c r="D10" s="137"/>
      <c r="E10" s="181" t="s">
        <v>128</v>
      </c>
      <c r="F10" s="136"/>
      <c r="G10" s="135"/>
      <c r="H10" s="134"/>
      <c r="I10" s="123"/>
      <c r="J10" s="132"/>
      <c r="K10" s="131"/>
      <c r="L10" s="136"/>
      <c r="M10" s="163"/>
      <c r="N10" s="163"/>
      <c r="O10" s="163"/>
      <c r="P10" s="135"/>
      <c r="Q10" s="135"/>
      <c r="R10" s="128"/>
      <c r="S10" s="123"/>
      <c r="T10" s="127"/>
      <c r="U10" s="180"/>
      <c r="V10" s="215"/>
      <c r="W10" s="215"/>
      <c r="X10" s="215"/>
      <c r="Y10" s="215"/>
      <c r="Z10" s="215"/>
      <c r="AA10" s="119"/>
      <c r="AB10" s="180"/>
      <c r="AC10" s="215"/>
      <c r="AD10" s="215"/>
      <c r="AE10" s="215"/>
      <c r="AF10" s="215"/>
      <c r="AG10" s="215"/>
      <c r="AH10" s="119"/>
      <c r="AI10" s="154" t="s">
        <v>127</v>
      </c>
      <c r="AJ10" s="179" t="s">
        <v>167</v>
      </c>
      <c r="AK10" s="178"/>
      <c r="AL10" s="177"/>
      <c r="AM10" s="176"/>
      <c r="AN10" s="172" t="s">
        <v>126</v>
      </c>
      <c r="AO10" s="175" t="s">
        <v>125</v>
      </c>
      <c r="AP10" s="174"/>
      <c r="AQ10" s="173" t="s">
        <v>124</v>
      </c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1"/>
      <c r="BH10" s="170" t="s">
        <v>123</v>
      </c>
      <c r="BI10" s="169"/>
      <c r="BJ10" s="169"/>
      <c r="BK10" s="169"/>
      <c r="BL10" s="169"/>
      <c r="BM10" s="169"/>
      <c r="BN10" s="168"/>
      <c r="BO10" s="120"/>
      <c r="BP10" s="167"/>
      <c r="BQ10" s="122"/>
      <c r="BR10" s="121"/>
      <c r="BS10" s="120"/>
      <c r="BT10" s="166"/>
    </row>
    <row r="11" spans="1:72" ht="25.5" customHeight="1" thickBot="1" x14ac:dyDescent="0.25">
      <c r="A11" s="165"/>
      <c r="B11" s="164"/>
      <c r="C11" s="128"/>
      <c r="D11" s="137"/>
      <c r="E11" s="133"/>
      <c r="F11" s="136"/>
      <c r="G11" s="135"/>
      <c r="H11" s="134"/>
      <c r="I11" s="123"/>
      <c r="J11" s="132"/>
      <c r="K11" s="131"/>
      <c r="L11" s="136"/>
      <c r="M11" s="163"/>
      <c r="N11" s="163"/>
      <c r="O11" s="163"/>
      <c r="P11" s="135"/>
      <c r="Q11" s="135"/>
      <c r="R11" s="128"/>
      <c r="S11" s="123"/>
      <c r="T11" s="127"/>
      <c r="U11" s="162"/>
      <c r="V11" s="161"/>
      <c r="W11" s="161"/>
      <c r="X11" s="161"/>
      <c r="Y11" s="161"/>
      <c r="Z11" s="161"/>
      <c r="AA11" s="160"/>
      <c r="AB11" s="162"/>
      <c r="AC11" s="161"/>
      <c r="AD11" s="161"/>
      <c r="AE11" s="161"/>
      <c r="AF11" s="161"/>
      <c r="AG11" s="161"/>
      <c r="AH11" s="160"/>
      <c r="AI11" s="124"/>
      <c r="AJ11" s="121"/>
      <c r="AK11" s="159"/>
      <c r="AL11" s="158"/>
      <c r="AM11" s="157"/>
      <c r="AN11" s="215"/>
      <c r="AO11" s="156"/>
      <c r="AP11" s="155"/>
      <c r="AQ11" s="154" t="s">
        <v>122</v>
      </c>
      <c r="AR11" s="153" t="s">
        <v>121</v>
      </c>
      <c r="AS11" s="153" t="s">
        <v>120</v>
      </c>
      <c r="AT11" s="153" t="s">
        <v>119</v>
      </c>
      <c r="AU11" s="153" t="s">
        <v>118</v>
      </c>
      <c r="AV11" s="152" t="s">
        <v>117</v>
      </c>
      <c r="AW11" s="151" t="s">
        <v>116</v>
      </c>
      <c r="AX11" s="149"/>
      <c r="AY11" s="149"/>
      <c r="AZ11" s="150"/>
      <c r="BA11" s="150"/>
      <c r="BB11" s="149"/>
      <c r="BC11" s="149"/>
      <c r="BD11" s="149"/>
      <c r="BE11" s="149"/>
      <c r="BF11" s="148"/>
      <c r="BG11" s="147" t="s">
        <v>115</v>
      </c>
      <c r="BH11" s="146" t="s">
        <v>114</v>
      </c>
      <c r="BI11" s="142" t="s">
        <v>113</v>
      </c>
      <c r="BJ11" s="145" t="s">
        <v>112</v>
      </c>
      <c r="BK11" s="144"/>
      <c r="BL11" s="143"/>
      <c r="BM11" s="142" t="s">
        <v>111</v>
      </c>
      <c r="BN11" s="138" t="s">
        <v>110</v>
      </c>
      <c r="BO11" s="120"/>
      <c r="BP11" s="141"/>
      <c r="BQ11" s="122"/>
      <c r="BR11" s="121"/>
      <c r="BS11" s="120"/>
      <c r="BT11" s="140" t="s">
        <v>109</v>
      </c>
    </row>
    <row r="12" spans="1:72" ht="146.25" customHeight="1" x14ac:dyDescent="0.2">
      <c r="A12" s="165"/>
      <c r="B12" s="164"/>
      <c r="C12" s="216"/>
      <c r="D12" s="234"/>
      <c r="E12" s="186"/>
      <c r="F12" s="202"/>
      <c r="G12" s="129"/>
      <c r="H12" s="235"/>
      <c r="I12" s="217"/>
      <c r="J12" s="132"/>
      <c r="K12" s="131"/>
      <c r="L12" s="202"/>
      <c r="M12" s="130"/>
      <c r="N12" s="130"/>
      <c r="O12" s="130"/>
      <c r="P12" s="129"/>
      <c r="Q12" s="129"/>
      <c r="R12" s="216"/>
      <c r="S12" s="217"/>
      <c r="T12" s="218"/>
      <c r="U12" s="219" t="s">
        <v>108</v>
      </c>
      <c r="V12" s="220" t="s">
        <v>168</v>
      </c>
      <c r="W12" s="220" t="s">
        <v>101</v>
      </c>
      <c r="X12" s="220" t="s">
        <v>100</v>
      </c>
      <c r="Y12" s="220" t="s">
        <v>107</v>
      </c>
      <c r="Z12" s="220" t="s">
        <v>106</v>
      </c>
      <c r="AA12" s="221" t="s">
        <v>102</v>
      </c>
      <c r="AB12" s="219" t="s">
        <v>105</v>
      </c>
      <c r="AC12" s="220" t="s">
        <v>167</v>
      </c>
      <c r="AD12" s="220" t="s">
        <v>101</v>
      </c>
      <c r="AE12" s="220" t="s">
        <v>104</v>
      </c>
      <c r="AF12" s="220" t="s">
        <v>99</v>
      </c>
      <c r="AG12" s="220" t="s">
        <v>103</v>
      </c>
      <c r="AH12" s="221" t="s">
        <v>102</v>
      </c>
      <c r="AI12" s="222"/>
      <c r="AJ12" s="223"/>
      <c r="AK12" s="219" t="s">
        <v>101</v>
      </c>
      <c r="AL12" s="220" t="s">
        <v>100</v>
      </c>
      <c r="AM12" s="125" t="s">
        <v>99</v>
      </c>
      <c r="AN12" s="161"/>
      <c r="AO12" s="224" t="s">
        <v>98</v>
      </c>
      <c r="AP12" s="225" t="s">
        <v>97</v>
      </c>
      <c r="AQ12" s="222"/>
      <c r="AR12" s="226"/>
      <c r="AS12" s="226"/>
      <c r="AT12" s="226"/>
      <c r="AU12" s="226"/>
      <c r="AV12" s="227"/>
      <c r="AW12" s="219" t="s">
        <v>96</v>
      </c>
      <c r="AX12" s="220" t="s">
        <v>95</v>
      </c>
      <c r="AY12" s="228" t="s">
        <v>94</v>
      </c>
      <c r="AZ12" s="125" t="s">
        <v>93</v>
      </c>
      <c r="BA12" s="229" t="s">
        <v>92</v>
      </c>
      <c r="BB12" s="230" t="s">
        <v>91</v>
      </c>
      <c r="BC12" s="231" t="s">
        <v>90</v>
      </c>
      <c r="BD12" s="231" t="s">
        <v>89</v>
      </c>
      <c r="BE12" s="231" t="s">
        <v>88</v>
      </c>
      <c r="BF12" s="221" t="s">
        <v>87</v>
      </c>
      <c r="BG12" s="232"/>
      <c r="BH12" s="222"/>
      <c r="BI12" s="226"/>
      <c r="BJ12" s="233" t="s">
        <v>86</v>
      </c>
      <c r="BK12" s="233" t="s">
        <v>85</v>
      </c>
      <c r="BL12" s="220" t="s">
        <v>84</v>
      </c>
      <c r="BM12" s="226"/>
      <c r="BN12" s="217"/>
      <c r="BO12" s="232"/>
      <c r="BP12" s="230" t="s">
        <v>83</v>
      </c>
      <c r="BQ12" s="226"/>
      <c r="BR12" s="223"/>
      <c r="BS12" s="232"/>
      <c r="BT12" s="160"/>
    </row>
    <row r="13" spans="1:72" s="103" customFormat="1" ht="58.5" hidden="1" customHeight="1" thickBot="1" x14ac:dyDescent="0.25">
      <c r="A13" s="203"/>
      <c r="B13" s="204"/>
      <c r="C13" s="108"/>
      <c r="D13" s="107"/>
      <c r="E13" s="106"/>
      <c r="F13" s="118"/>
      <c r="G13" s="117"/>
      <c r="H13" s="108"/>
      <c r="I13" s="106"/>
      <c r="J13" s="118"/>
      <c r="K13" s="117"/>
      <c r="L13" s="116"/>
      <c r="M13" s="115"/>
      <c r="N13" s="115"/>
      <c r="O13" s="115"/>
      <c r="P13" s="114"/>
      <c r="Q13" s="114"/>
      <c r="R13" s="111"/>
      <c r="S13" s="109"/>
      <c r="T13" s="113"/>
      <c r="U13" s="111"/>
      <c r="V13" s="107"/>
      <c r="W13" s="107"/>
      <c r="X13" s="107"/>
      <c r="Y13" s="107" t="s">
        <v>82</v>
      </c>
      <c r="Z13" s="107"/>
      <c r="AA13" s="109" t="s">
        <v>81</v>
      </c>
      <c r="AB13" s="111"/>
      <c r="AC13" s="107"/>
      <c r="AD13" s="107"/>
      <c r="AE13" s="107"/>
      <c r="AF13" s="107" t="s">
        <v>80</v>
      </c>
      <c r="AG13" s="107"/>
      <c r="AH13" s="109" t="s">
        <v>79</v>
      </c>
      <c r="AI13" s="111"/>
      <c r="AJ13" s="106"/>
      <c r="AK13" s="111"/>
      <c r="AL13" s="107"/>
      <c r="AM13" s="109" t="s">
        <v>78</v>
      </c>
      <c r="AN13" s="112"/>
      <c r="AO13" s="111"/>
      <c r="AP13" s="109"/>
      <c r="AQ13" s="111"/>
      <c r="AR13" s="107"/>
      <c r="AS13" s="107"/>
      <c r="AT13" s="107"/>
      <c r="AU13" s="107"/>
      <c r="AV13" s="109" t="s">
        <v>77</v>
      </c>
      <c r="AW13" s="111"/>
      <c r="AX13" s="107"/>
      <c r="AY13" s="106"/>
      <c r="AZ13" s="109"/>
      <c r="BA13" s="105" t="s">
        <v>76</v>
      </c>
      <c r="BB13" s="108"/>
      <c r="BC13" s="107"/>
      <c r="BD13" s="107"/>
      <c r="BE13" s="107"/>
      <c r="BF13" s="109"/>
      <c r="BG13" s="105" t="s">
        <v>75</v>
      </c>
      <c r="BH13" s="111"/>
      <c r="BI13" s="107"/>
      <c r="BJ13" s="110"/>
      <c r="BK13" s="110"/>
      <c r="BL13" s="107" t="s">
        <v>74</v>
      </c>
      <c r="BM13" s="107"/>
      <c r="BN13" s="109" t="s">
        <v>73</v>
      </c>
      <c r="BO13" s="105" t="s">
        <v>72</v>
      </c>
      <c r="BP13" s="108"/>
      <c r="BQ13" s="107"/>
      <c r="BR13" s="106"/>
      <c r="BS13" s="105" t="s">
        <v>71</v>
      </c>
      <c r="BT13" s="104" t="s">
        <v>70</v>
      </c>
    </row>
    <row r="14" spans="1:72" s="2" customFormat="1" ht="12.75" thickBot="1" x14ac:dyDescent="0.25">
      <c r="A14" s="205" t="s">
        <v>69</v>
      </c>
      <c r="B14" s="206">
        <v>1</v>
      </c>
      <c r="C14" s="98">
        <v>2</v>
      </c>
      <c r="D14" s="102">
        <v>3</v>
      </c>
      <c r="E14" s="101">
        <v>4</v>
      </c>
      <c r="F14" s="100">
        <v>5</v>
      </c>
      <c r="G14" s="99">
        <v>6</v>
      </c>
      <c r="H14" s="98">
        <v>7</v>
      </c>
      <c r="I14" s="95">
        <v>8</v>
      </c>
      <c r="J14" s="93">
        <v>9</v>
      </c>
      <c r="K14" s="94">
        <v>10</v>
      </c>
      <c r="L14" s="92">
        <v>11</v>
      </c>
      <c r="M14" s="96">
        <v>12</v>
      </c>
      <c r="N14" s="96">
        <v>13</v>
      </c>
      <c r="O14" s="96">
        <v>14</v>
      </c>
      <c r="P14" s="95"/>
      <c r="Q14" s="95">
        <v>15</v>
      </c>
      <c r="R14" s="93">
        <v>16</v>
      </c>
      <c r="S14" s="94">
        <v>17</v>
      </c>
      <c r="T14" s="97">
        <v>18</v>
      </c>
      <c r="U14" s="93">
        <v>19</v>
      </c>
      <c r="V14" s="96">
        <v>20</v>
      </c>
      <c r="W14" s="96">
        <v>21</v>
      </c>
      <c r="X14" s="96">
        <v>22</v>
      </c>
      <c r="Y14" s="96">
        <v>23</v>
      </c>
      <c r="Z14" s="96">
        <v>24</v>
      </c>
      <c r="AA14" s="94">
        <v>25</v>
      </c>
      <c r="AB14" s="93">
        <v>26</v>
      </c>
      <c r="AC14" s="96">
        <v>27</v>
      </c>
      <c r="AD14" s="96">
        <v>28</v>
      </c>
      <c r="AE14" s="96">
        <v>29</v>
      </c>
      <c r="AF14" s="96">
        <v>30</v>
      </c>
      <c r="AG14" s="96">
        <v>31</v>
      </c>
      <c r="AH14" s="94">
        <v>32</v>
      </c>
      <c r="AI14" s="93">
        <v>33</v>
      </c>
      <c r="AJ14" s="95">
        <v>34</v>
      </c>
      <c r="AK14" s="93">
        <v>35</v>
      </c>
      <c r="AL14" s="96">
        <v>36</v>
      </c>
      <c r="AM14" s="94">
        <v>37</v>
      </c>
      <c r="AN14" s="91">
        <v>38</v>
      </c>
      <c r="AO14" s="93">
        <v>39</v>
      </c>
      <c r="AP14" s="94">
        <v>40</v>
      </c>
      <c r="AQ14" s="93">
        <v>41</v>
      </c>
      <c r="AR14" s="96">
        <v>42</v>
      </c>
      <c r="AS14" s="96">
        <v>43</v>
      </c>
      <c r="AT14" s="96">
        <v>44</v>
      </c>
      <c r="AU14" s="96">
        <v>45</v>
      </c>
      <c r="AV14" s="94">
        <v>46</v>
      </c>
      <c r="AW14" s="93">
        <v>47</v>
      </c>
      <c r="AX14" s="96">
        <v>48</v>
      </c>
      <c r="AY14" s="95">
        <v>49</v>
      </c>
      <c r="AZ14" s="94">
        <v>50</v>
      </c>
      <c r="BA14" s="90">
        <v>51</v>
      </c>
      <c r="BB14" s="92">
        <v>52</v>
      </c>
      <c r="BC14" s="92">
        <v>53</v>
      </c>
      <c r="BD14" s="92">
        <v>54</v>
      </c>
      <c r="BE14" s="92">
        <v>55</v>
      </c>
      <c r="BF14" s="92">
        <v>56</v>
      </c>
      <c r="BG14" s="89">
        <v>57</v>
      </c>
      <c r="BH14" s="93">
        <v>58</v>
      </c>
      <c r="BI14" s="92">
        <v>59</v>
      </c>
      <c r="BJ14" s="92">
        <v>60</v>
      </c>
      <c r="BK14" s="92">
        <v>61</v>
      </c>
      <c r="BL14" s="92">
        <v>62</v>
      </c>
      <c r="BM14" s="92">
        <v>63</v>
      </c>
      <c r="BN14" s="89">
        <v>64</v>
      </c>
      <c r="BO14" s="90">
        <v>65</v>
      </c>
      <c r="BP14" s="92">
        <v>66</v>
      </c>
      <c r="BQ14" s="92">
        <v>67</v>
      </c>
      <c r="BR14" s="91">
        <v>68</v>
      </c>
      <c r="BS14" s="90">
        <v>69</v>
      </c>
      <c r="BT14" s="89">
        <v>70</v>
      </c>
    </row>
    <row r="15" spans="1:72" s="12" customFormat="1" ht="11.25" x14ac:dyDescent="0.2">
      <c r="A15" s="207">
        <v>1</v>
      </c>
      <c r="B15" s="208" t="s">
        <v>68</v>
      </c>
      <c r="C15" s="85">
        <v>4375.53</v>
      </c>
      <c r="D15" s="78">
        <v>3263.36</v>
      </c>
      <c r="E15" s="77">
        <v>3263.36</v>
      </c>
      <c r="F15" s="88">
        <v>3137.36</v>
      </c>
      <c r="G15" s="81">
        <v>126</v>
      </c>
      <c r="H15" s="85">
        <v>82</v>
      </c>
      <c r="I15" s="212">
        <f>[2]Лист1!$C$51</f>
        <v>152</v>
      </c>
      <c r="J15" s="87">
        <v>16.46</v>
      </c>
      <c r="K15" s="86">
        <v>16.920000000000002</v>
      </c>
      <c r="L15" s="85">
        <v>74.64</v>
      </c>
      <c r="M15" s="78">
        <v>58.09</v>
      </c>
      <c r="N15" s="78">
        <v>53.29</v>
      </c>
      <c r="O15" s="78">
        <v>49.95</v>
      </c>
      <c r="P15" s="77">
        <v>57.75</v>
      </c>
      <c r="Q15" s="77">
        <v>62.94</v>
      </c>
      <c r="R15" s="84">
        <v>686.85</v>
      </c>
      <c r="S15" s="58">
        <v>686.98</v>
      </c>
      <c r="T15" s="83">
        <f>ROUND(R15/S15*100,2)</f>
        <v>99.98</v>
      </c>
      <c r="U15" s="80">
        <v>34.659999999999997</v>
      </c>
      <c r="V15" s="82">
        <v>11.64</v>
      </c>
      <c r="W15" s="78"/>
      <c r="X15" s="23">
        <v>2.75</v>
      </c>
      <c r="Y15" s="78">
        <v>2.75</v>
      </c>
      <c r="Z15" s="23">
        <v>15.94</v>
      </c>
      <c r="AA15" s="81">
        <v>64.989999999999995</v>
      </c>
      <c r="AB15" s="80">
        <v>64.28</v>
      </c>
      <c r="AC15" s="79">
        <v>21.43</v>
      </c>
      <c r="AD15" s="78">
        <v>0.25</v>
      </c>
      <c r="AE15" s="23">
        <v>3.89</v>
      </c>
      <c r="AF15" s="78">
        <v>4.1400000000000006</v>
      </c>
      <c r="AG15" s="23">
        <v>23.91</v>
      </c>
      <c r="AH15" s="77">
        <v>113.76</v>
      </c>
      <c r="AI15" s="75">
        <v>131.41999999999999</v>
      </c>
      <c r="AJ15" s="76">
        <v>39.69</v>
      </c>
      <c r="AK15" s="75">
        <v>0.48</v>
      </c>
      <c r="AL15" s="43">
        <v>16.55</v>
      </c>
      <c r="AM15" s="74">
        <v>17.03</v>
      </c>
      <c r="AN15" s="41">
        <v>4.82</v>
      </c>
      <c r="AO15" s="73">
        <v>6528</v>
      </c>
      <c r="AP15" s="72">
        <v>27.04</v>
      </c>
      <c r="AQ15" s="68"/>
      <c r="AR15" s="17"/>
      <c r="AS15" s="17"/>
      <c r="AT15" s="16"/>
      <c r="AU15" s="17"/>
      <c r="AV15" s="16"/>
      <c r="AW15" s="17"/>
      <c r="AX15" s="17"/>
      <c r="AY15" s="17"/>
      <c r="AZ15" s="17"/>
      <c r="BA15" s="16">
        <f>SUM(AW15:AZ15)</f>
        <v>0</v>
      </c>
      <c r="BB15" s="71"/>
      <c r="BC15" s="16"/>
      <c r="BD15" s="16"/>
      <c r="BE15" s="17"/>
      <c r="BF15" s="17"/>
      <c r="BG15" s="70"/>
      <c r="BH15" s="68"/>
      <c r="BI15" s="17"/>
      <c r="BJ15" s="17">
        <v>0</v>
      </c>
      <c r="BK15" s="17"/>
      <c r="BL15" s="17">
        <v>0</v>
      </c>
      <c r="BM15" s="16">
        <v>1.57</v>
      </c>
      <c r="BN15" s="69">
        <v>1.57</v>
      </c>
      <c r="BO15" s="68">
        <v>322.06999999999994</v>
      </c>
      <c r="BP15" s="16">
        <v>13.15</v>
      </c>
      <c r="BQ15" s="16">
        <v>167.65</v>
      </c>
      <c r="BR15" s="13">
        <v>10.8</v>
      </c>
      <c r="BS15" s="67">
        <v>692.41999999999985</v>
      </c>
      <c r="BT15" s="66">
        <v>-5.5699999999998226</v>
      </c>
    </row>
    <row r="16" spans="1:72" s="12" customFormat="1" ht="11.25" x14ac:dyDescent="0.2">
      <c r="A16" s="207">
        <v>2</v>
      </c>
      <c r="B16" s="208" t="s">
        <v>67</v>
      </c>
      <c r="C16" s="65">
        <v>5141.3999999999996</v>
      </c>
      <c r="D16" s="64">
        <v>3178.53</v>
      </c>
      <c r="E16" s="61">
        <v>3178.53</v>
      </c>
      <c r="F16" s="30">
        <v>3089.3300000000004</v>
      </c>
      <c r="G16" s="63">
        <v>89.2</v>
      </c>
      <c r="H16" s="62">
        <v>80</v>
      </c>
      <c r="I16" s="213">
        <f>[2]Лист1!$C$52</f>
        <v>133</v>
      </c>
      <c r="J16" s="29">
        <v>16.989999999999998</v>
      </c>
      <c r="K16" s="28">
        <v>17.47</v>
      </c>
      <c r="L16" s="62">
        <v>126.33</v>
      </c>
      <c r="M16" s="23">
        <v>146.33000000000001</v>
      </c>
      <c r="N16" s="23">
        <v>153.31</v>
      </c>
      <c r="O16" s="23">
        <v>195.16</v>
      </c>
      <c r="P16" s="61">
        <v>221.96</v>
      </c>
      <c r="Q16" s="61">
        <v>253.58</v>
      </c>
      <c r="R16" s="60">
        <v>686.71</v>
      </c>
      <c r="S16" s="59">
        <v>655.62</v>
      </c>
      <c r="T16" s="83">
        <f t="shared" ref="T16:T79" si="0">ROUND(R16/S16*100,2)</f>
        <v>104.74</v>
      </c>
      <c r="U16" s="19">
        <v>34.15</v>
      </c>
      <c r="V16" s="21">
        <v>11.47</v>
      </c>
      <c r="W16" s="23">
        <v>11.35</v>
      </c>
      <c r="X16" s="23">
        <v>2.71</v>
      </c>
      <c r="Y16" s="23">
        <v>14.059999999999999</v>
      </c>
      <c r="Z16" s="23">
        <v>15.7</v>
      </c>
      <c r="AA16" s="58">
        <v>75.38</v>
      </c>
      <c r="AB16" s="19">
        <v>63.33</v>
      </c>
      <c r="AC16" s="22">
        <v>21.12</v>
      </c>
      <c r="AD16" s="23">
        <v>1.19</v>
      </c>
      <c r="AE16" s="20">
        <v>3.83</v>
      </c>
      <c r="AF16" s="57">
        <v>5.0199999999999996</v>
      </c>
      <c r="AG16" s="20">
        <v>23.55</v>
      </c>
      <c r="AH16" s="56">
        <v>113.02</v>
      </c>
      <c r="AI16" s="44">
        <v>129.47999999999999</v>
      </c>
      <c r="AJ16" s="45">
        <v>39.1</v>
      </c>
      <c r="AK16" s="44">
        <v>0.68</v>
      </c>
      <c r="AL16" s="43">
        <v>16.3</v>
      </c>
      <c r="AM16" s="42">
        <v>16.98</v>
      </c>
      <c r="AN16" s="41">
        <v>4.74</v>
      </c>
      <c r="AO16" s="40">
        <v>11163</v>
      </c>
      <c r="AP16" s="39">
        <v>46.41</v>
      </c>
      <c r="AQ16" s="18">
        <f>ROUND(((754.394)/(38974.27+38024.17))*(K16+L16),2)</f>
        <v>1.41</v>
      </c>
      <c r="AR16" s="15">
        <v>7.44</v>
      </c>
      <c r="AS16" s="15">
        <v>7</v>
      </c>
      <c r="AT16" s="15">
        <v>16.66</v>
      </c>
      <c r="AU16" s="15"/>
      <c r="AV16" s="16">
        <f>SUM(BA16+BC16+BD16+BE16+BI16+BH16)</f>
        <v>0</v>
      </c>
      <c r="AW16" s="16"/>
      <c r="AX16" s="16"/>
      <c r="AY16" s="16"/>
      <c r="AZ16" s="16"/>
      <c r="BA16" s="16">
        <f>SUM(AW16:AZ16)</f>
        <v>0</v>
      </c>
      <c r="BB16" s="38"/>
      <c r="BC16" s="15"/>
      <c r="BD16" s="15"/>
      <c r="BE16" s="16"/>
      <c r="BF16" s="17">
        <f>BG16+BH16+BI16</f>
        <v>99.83</v>
      </c>
      <c r="BG16" s="37">
        <v>99.83</v>
      </c>
      <c r="BH16" s="14"/>
      <c r="BI16" s="16"/>
      <c r="BJ16" s="16">
        <v>1.19</v>
      </c>
      <c r="BK16" s="16"/>
      <c r="BL16" s="16">
        <v>1.19</v>
      </c>
      <c r="BM16" s="15">
        <v>1.55</v>
      </c>
      <c r="BN16" s="13">
        <v>2.74</v>
      </c>
      <c r="BO16" s="55">
        <v>281.40999999999997</v>
      </c>
      <c r="BP16" s="14">
        <v>12.96</v>
      </c>
      <c r="BQ16" s="15">
        <v>165.17</v>
      </c>
      <c r="BR16" s="13">
        <v>10.64</v>
      </c>
      <c r="BS16" s="54">
        <v>658.57999999999993</v>
      </c>
      <c r="BT16" s="32">
        <v>28.130000000000109</v>
      </c>
    </row>
    <row r="17" spans="1:72" s="12" customFormat="1" ht="11.25" x14ac:dyDescent="0.2">
      <c r="A17" s="207">
        <v>3</v>
      </c>
      <c r="B17" s="208" t="s">
        <v>66</v>
      </c>
      <c r="C17" s="49">
        <v>4852.7</v>
      </c>
      <c r="D17" s="31">
        <v>3649.62</v>
      </c>
      <c r="E17" s="26">
        <v>3451.92</v>
      </c>
      <c r="F17" s="30">
        <v>3402.58</v>
      </c>
      <c r="G17" s="52">
        <v>247.04</v>
      </c>
      <c r="H17" s="27">
        <v>77</v>
      </c>
      <c r="I17" s="213">
        <f>[2]Лист1!$C$53</f>
        <v>166</v>
      </c>
      <c r="J17" s="29">
        <v>14.62</v>
      </c>
      <c r="K17" s="28">
        <v>15.03</v>
      </c>
      <c r="L17" s="27">
        <v>108.75</v>
      </c>
      <c r="M17" s="20">
        <v>130.88</v>
      </c>
      <c r="N17" s="20">
        <v>145.4</v>
      </c>
      <c r="O17" s="20">
        <v>156.25</v>
      </c>
      <c r="P17" s="26">
        <v>170.36</v>
      </c>
      <c r="Q17" s="26">
        <v>179.77</v>
      </c>
      <c r="R17" s="25">
        <v>652.86</v>
      </c>
      <c r="S17" s="24">
        <v>641.80000000000007</v>
      </c>
      <c r="T17" s="83">
        <f t="shared" si="0"/>
        <v>101.72</v>
      </c>
      <c r="U17" s="19">
        <v>32.450000000000003</v>
      </c>
      <c r="V17" s="21">
        <v>10.89</v>
      </c>
      <c r="W17" s="20"/>
      <c r="X17" s="23">
        <v>2.57</v>
      </c>
      <c r="Y17" s="20">
        <v>2.57</v>
      </c>
      <c r="Z17" s="23">
        <v>14.92</v>
      </c>
      <c r="AA17" s="48">
        <v>60.830000000000005</v>
      </c>
      <c r="AB17" s="19">
        <v>60.18</v>
      </c>
      <c r="AC17" s="22">
        <v>20.059999999999999</v>
      </c>
      <c r="AD17" s="20">
        <v>0.63</v>
      </c>
      <c r="AE17" s="20">
        <v>3.64</v>
      </c>
      <c r="AF17" s="47">
        <v>4.2700000000000005</v>
      </c>
      <c r="AG17" s="20">
        <v>22.38</v>
      </c>
      <c r="AH17" s="46">
        <v>106.88999999999999</v>
      </c>
      <c r="AI17" s="44">
        <v>123.02</v>
      </c>
      <c r="AJ17" s="45">
        <v>37.15</v>
      </c>
      <c r="AK17" s="44">
        <v>0.48</v>
      </c>
      <c r="AL17" s="43">
        <v>15.49</v>
      </c>
      <c r="AM17" s="42">
        <v>15.97</v>
      </c>
      <c r="AN17" s="41">
        <v>4.51</v>
      </c>
      <c r="AO17" s="40">
        <v>9685</v>
      </c>
      <c r="AP17" s="39">
        <v>40.729999999999997</v>
      </c>
      <c r="AQ17" s="18">
        <f>ROUND(((754.394)/(38974.27+38024.17))*(K17+L17),2)</f>
        <v>1.21</v>
      </c>
      <c r="AR17" s="15">
        <v>7.5</v>
      </c>
      <c r="AS17" s="15"/>
      <c r="AT17" s="15">
        <v>16.489999999999998</v>
      </c>
      <c r="AU17" s="15"/>
      <c r="AV17" s="16">
        <f>SUM(BA17+BC17+BD17+BE17+BI17+BH17)</f>
        <v>0</v>
      </c>
      <c r="AW17" s="15"/>
      <c r="AX17" s="15"/>
      <c r="AY17" s="15"/>
      <c r="AZ17" s="15"/>
      <c r="BA17" s="16">
        <f>SUM(AW17:AZ17)</f>
        <v>0</v>
      </c>
      <c r="BB17" s="38"/>
      <c r="BC17" s="15"/>
      <c r="BD17" s="15"/>
      <c r="BE17" s="15"/>
      <c r="BF17" s="17">
        <f>BG17+BH17+BI17</f>
        <v>41.39</v>
      </c>
      <c r="BG17" s="37">
        <v>41.39</v>
      </c>
      <c r="BH17" s="36"/>
      <c r="BI17" s="16"/>
      <c r="BJ17" s="15">
        <v>1.21</v>
      </c>
      <c r="BK17" s="15"/>
      <c r="BL17" s="15">
        <v>1.21</v>
      </c>
      <c r="BM17" s="15">
        <v>1.47</v>
      </c>
      <c r="BN17" s="35">
        <v>2.6799999999999997</v>
      </c>
      <c r="BO17" s="34">
        <v>322.38</v>
      </c>
      <c r="BP17" s="14">
        <v>12.31</v>
      </c>
      <c r="BQ17" s="15">
        <v>156.93</v>
      </c>
      <c r="BR17" s="13">
        <v>10.11</v>
      </c>
      <c r="BS17" s="33">
        <v>669.45</v>
      </c>
      <c r="BT17" s="32">
        <v>-16.590000000000032</v>
      </c>
    </row>
    <row r="18" spans="1:72" s="12" customFormat="1" ht="11.25" x14ac:dyDescent="0.2">
      <c r="A18" s="207">
        <v>4</v>
      </c>
      <c r="B18" s="208" t="s">
        <v>65</v>
      </c>
      <c r="C18" s="49">
        <v>3711.8999999999996</v>
      </c>
      <c r="D18" s="31">
        <v>2732.3</v>
      </c>
      <c r="E18" s="26">
        <v>2732.3</v>
      </c>
      <c r="F18" s="30">
        <v>2684.7000000000003</v>
      </c>
      <c r="G18" s="52">
        <v>47.6</v>
      </c>
      <c r="H18" s="27">
        <v>60</v>
      </c>
      <c r="I18" s="213">
        <f>[2]Лист1!$C$60</f>
        <v>124</v>
      </c>
      <c r="J18" s="29">
        <v>14.68</v>
      </c>
      <c r="K18" s="28">
        <v>15.09</v>
      </c>
      <c r="L18" s="27">
        <v>14.14</v>
      </c>
      <c r="M18" s="20">
        <v>20.36</v>
      </c>
      <c r="N18" s="20">
        <v>22.28</v>
      </c>
      <c r="O18" s="20">
        <v>19.16</v>
      </c>
      <c r="P18" s="26">
        <v>29.13</v>
      </c>
      <c r="Q18" s="26">
        <v>36.51</v>
      </c>
      <c r="R18" s="25">
        <v>515.51</v>
      </c>
      <c r="S18" s="24">
        <v>509.24</v>
      </c>
      <c r="T18" s="83">
        <f t="shared" si="0"/>
        <v>101.23</v>
      </c>
      <c r="U18" s="19">
        <v>25.79</v>
      </c>
      <c r="V18" s="21">
        <v>8.66</v>
      </c>
      <c r="W18" s="20">
        <v>26.58</v>
      </c>
      <c r="X18" s="23">
        <v>2.0499999999999998</v>
      </c>
      <c r="Y18" s="20">
        <v>28.63</v>
      </c>
      <c r="Z18" s="23">
        <v>11.86</v>
      </c>
      <c r="AA18" s="48">
        <v>74.94</v>
      </c>
      <c r="AB18" s="19">
        <v>47.83</v>
      </c>
      <c r="AC18" s="22">
        <v>15.95</v>
      </c>
      <c r="AD18" s="20">
        <v>2.81</v>
      </c>
      <c r="AE18" s="20">
        <v>2.89</v>
      </c>
      <c r="AF18" s="47">
        <v>5.7</v>
      </c>
      <c r="AG18" s="20">
        <v>17.79</v>
      </c>
      <c r="AH18" s="46">
        <v>87.27000000000001</v>
      </c>
      <c r="AI18" s="44">
        <v>97.78</v>
      </c>
      <c r="AJ18" s="45">
        <v>29.53</v>
      </c>
      <c r="AK18" s="44">
        <v>0.48</v>
      </c>
      <c r="AL18" s="43">
        <v>12.31</v>
      </c>
      <c r="AM18" s="42">
        <v>12.790000000000001</v>
      </c>
      <c r="AN18" s="41">
        <v>3.58</v>
      </c>
      <c r="AO18" s="40">
        <v>6980</v>
      </c>
      <c r="AP18" s="39">
        <v>28.86</v>
      </c>
      <c r="AQ18" s="18">
        <f>ROUND(((754.394)/(38974.27+38024.17))*(K18+L18),2)</f>
        <v>0.28999999999999998</v>
      </c>
      <c r="AR18" s="15">
        <v>7.52</v>
      </c>
      <c r="AS18" s="15">
        <v>7</v>
      </c>
      <c r="AT18" s="15">
        <v>15.57</v>
      </c>
      <c r="AU18" s="15"/>
      <c r="AV18" s="16">
        <f>SUM(BA18+BC18+BD18+BE18+BI18+BH18)</f>
        <v>15.2</v>
      </c>
      <c r="AW18" s="15"/>
      <c r="AX18" s="15"/>
      <c r="AY18" s="15"/>
      <c r="AZ18" s="15"/>
      <c r="BA18" s="16">
        <f>SUM(AW18:AZ18)</f>
        <v>0</v>
      </c>
      <c r="BB18" s="38"/>
      <c r="BC18" s="15"/>
      <c r="BD18" s="15"/>
      <c r="BE18" s="15">
        <v>15.2</v>
      </c>
      <c r="BF18" s="17">
        <f>BG18+BH18+BI18</f>
        <v>97.669999999999987</v>
      </c>
      <c r="BG18" s="37">
        <v>97.669999999999987</v>
      </c>
      <c r="BH18" s="36"/>
      <c r="BI18" s="16"/>
      <c r="BJ18" s="15">
        <v>0.97</v>
      </c>
      <c r="BK18" s="15">
        <v>2.4</v>
      </c>
      <c r="BL18" s="15">
        <v>3.37</v>
      </c>
      <c r="BM18" s="15">
        <v>1.17</v>
      </c>
      <c r="BN18" s="35">
        <v>4.54</v>
      </c>
      <c r="BO18" s="34">
        <v>285.74</v>
      </c>
      <c r="BP18" s="14">
        <v>9.7899999999999991</v>
      </c>
      <c r="BQ18" s="15">
        <v>124.73</v>
      </c>
      <c r="BR18" s="13">
        <v>8.0299999999999994</v>
      </c>
      <c r="BS18" s="33">
        <v>590.5</v>
      </c>
      <c r="BT18" s="32">
        <v>-74.990000000000009</v>
      </c>
    </row>
    <row r="19" spans="1:72" s="12" customFormat="1" ht="11.25" x14ac:dyDescent="0.2">
      <c r="A19" s="207">
        <v>5</v>
      </c>
      <c r="B19" s="208" t="s">
        <v>64</v>
      </c>
      <c r="C19" s="49">
        <v>3696.83</v>
      </c>
      <c r="D19" s="31">
        <v>2717.91</v>
      </c>
      <c r="E19" s="26">
        <v>2717.91</v>
      </c>
      <c r="F19" s="30">
        <v>2370.21</v>
      </c>
      <c r="G19" s="52">
        <v>347.7</v>
      </c>
      <c r="H19" s="27">
        <v>60</v>
      </c>
      <c r="I19" s="213">
        <f>[2]Лист1!$C$61</f>
        <v>133</v>
      </c>
      <c r="J19" s="29">
        <v>15.03</v>
      </c>
      <c r="K19" s="28">
        <v>15.45</v>
      </c>
      <c r="L19" s="27">
        <v>44.07</v>
      </c>
      <c r="M19" s="20">
        <v>30.13</v>
      </c>
      <c r="N19" s="20">
        <v>38.450000000000003</v>
      </c>
      <c r="O19" s="20">
        <v>39.72</v>
      </c>
      <c r="P19" s="26">
        <v>59.12</v>
      </c>
      <c r="Q19" s="26">
        <v>76.56</v>
      </c>
      <c r="R19" s="25">
        <v>523.32000000000005</v>
      </c>
      <c r="S19" s="24">
        <v>506.2</v>
      </c>
      <c r="T19" s="83">
        <f t="shared" si="0"/>
        <v>103.38</v>
      </c>
      <c r="U19" s="19">
        <v>25.99</v>
      </c>
      <c r="V19" s="21">
        <v>8.73</v>
      </c>
      <c r="W19" s="20">
        <v>40.31</v>
      </c>
      <c r="X19" s="23">
        <v>2.06</v>
      </c>
      <c r="Y19" s="20">
        <v>42.370000000000005</v>
      </c>
      <c r="Z19" s="23">
        <v>11.95</v>
      </c>
      <c r="AA19" s="48">
        <v>89.04</v>
      </c>
      <c r="AB19" s="19">
        <v>48.2</v>
      </c>
      <c r="AC19" s="22">
        <v>16.07</v>
      </c>
      <c r="AD19" s="20">
        <v>2.83</v>
      </c>
      <c r="AE19" s="20">
        <v>2.92</v>
      </c>
      <c r="AF19" s="47">
        <v>5.75</v>
      </c>
      <c r="AG19" s="20">
        <v>17.93</v>
      </c>
      <c r="AH19" s="46">
        <v>87.950000000000017</v>
      </c>
      <c r="AI19" s="44">
        <v>98.54</v>
      </c>
      <c r="AJ19" s="45">
        <v>29.76</v>
      </c>
      <c r="AK19" s="44">
        <v>0.66</v>
      </c>
      <c r="AL19" s="43">
        <v>12.41</v>
      </c>
      <c r="AM19" s="42">
        <v>13.07</v>
      </c>
      <c r="AN19" s="41">
        <v>3.61</v>
      </c>
      <c r="AO19" s="40">
        <v>5527</v>
      </c>
      <c r="AP19" s="39">
        <v>23.31</v>
      </c>
      <c r="AQ19" s="18">
        <f>ROUND(((754.394)/(38974.27+38024.17))*(K19+L19),2)</f>
        <v>0.57999999999999996</v>
      </c>
      <c r="AR19" s="15">
        <v>5.67</v>
      </c>
      <c r="AS19" s="15"/>
      <c r="AT19" s="15">
        <v>12.38</v>
      </c>
      <c r="AU19" s="15"/>
      <c r="AV19" s="16">
        <f>SUM(BA19+BC19+BD19+BE19+BI19+BH19)</f>
        <v>77.040000000000006</v>
      </c>
      <c r="AW19" s="15">
        <f>'[4]ЛСР 17 граф'!$T$86+5.8</f>
        <v>22.44</v>
      </c>
      <c r="AX19" s="15">
        <v>54.6</v>
      </c>
      <c r="AY19" s="15"/>
      <c r="AZ19" s="15"/>
      <c r="BA19" s="16">
        <f>SUM(AW19:AZ19)</f>
        <v>77.040000000000006</v>
      </c>
      <c r="BB19" s="38"/>
      <c r="BC19" s="15"/>
      <c r="BD19" s="15"/>
      <c r="BE19" s="15"/>
      <c r="BF19" s="17">
        <f>BG19+BH19+BI19</f>
        <v>108.14000000000001</v>
      </c>
      <c r="BG19" s="37">
        <v>108.14000000000001</v>
      </c>
      <c r="BH19" s="36"/>
      <c r="BI19" s="16"/>
      <c r="BJ19" s="15">
        <v>0.97</v>
      </c>
      <c r="BK19" s="15">
        <v>1.92</v>
      </c>
      <c r="BL19" s="15">
        <v>2.8899999999999997</v>
      </c>
      <c r="BM19" s="15">
        <v>1.18</v>
      </c>
      <c r="BN19" s="35">
        <v>4.0699999999999994</v>
      </c>
      <c r="BO19" s="34">
        <v>222.13000000000002</v>
      </c>
      <c r="BP19" s="14">
        <v>9.86</v>
      </c>
      <c r="BQ19" s="15">
        <v>125.71</v>
      </c>
      <c r="BR19" s="13">
        <v>8.1</v>
      </c>
      <c r="BS19" s="33">
        <v>542.79000000000008</v>
      </c>
      <c r="BT19" s="32">
        <v>-19.470000000000027</v>
      </c>
    </row>
    <row r="20" spans="1:72" s="12" customFormat="1" ht="11.25" x14ac:dyDescent="0.2">
      <c r="A20" s="207">
        <v>6</v>
      </c>
      <c r="B20" s="208" t="s">
        <v>63</v>
      </c>
      <c r="C20" s="49">
        <v>1069.54</v>
      </c>
      <c r="D20" s="31">
        <v>629.25</v>
      </c>
      <c r="E20" s="26">
        <v>558.66</v>
      </c>
      <c r="F20" s="30">
        <v>629.25</v>
      </c>
      <c r="G20" s="52">
        <v>0</v>
      </c>
      <c r="H20" s="27">
        <v>14</v>
      </c>
      <c r="I20" s="213">
        <f>[2]Лист1!$C$40</f>
        <v>28</v>
      </c>
      <c r="J20" s="29">
        <v>19.52</v>
      </c>
      <c r="K20" s="28">
        <v>20.07</v>
      </c>
      <c r="L20" s="27">
        <v>5.27</v>
      </c>
      <c r="M20" s="20">
        <v>0.91</v>
      </c>
      <c r="N20" s="20">
        <v>4.55</v>
      </c>
      <c r="O20" s="20">
        <v>3.48</v>
      </c>
      <c r="P20" s="26">
        <v>4.4400000000000004</v>
      </c>
      <c r="Q20" s="26">
        <v>5.16</v>
      </c>
      <c r="R20" s="25">
        <v>137.48999999999998</v>
      </c>
      <c r="S20" s="24">
        <v>143.20999999999998</v>
      </c>
      <c r="T20" s="83">
        <f t="shared" si="0"/>
        <v>96.01</v>
      </c>
      <c r="U20" s="19">
        <v>7.05</v>
      </c>
      <c r="V20" s="21">
        <v>2.37</v>
      </c>
      <c r="W20" s="20"/>
      <c r="X20" s="23">
        <v>0.56000000000000005</v>
      </c>
      <c r="Y20" s="20">
        <v>0.56000000000000005</v>
      </c>
      <c r="Z20" s="23">
        <v>3.24</v>
      </c>
      <c r="AA20" s="48">
        <v>13.22</v>
      </c>
      <c r="AB20" s="19">
        <v>13.07</v>
      </c>
      <c r="AC20" s="22">
        <v>4.3600000000000003</v>
      </c>
      <c r="AD20" s="20">
        <v>0.37</v>
      </c>
      <c r="AE20" s="20">
        <v>0.79</v>
      </c>
      <c r="AF20" s="47">
        <v>1.1600000000000001</v>
      </c>
      <c r="AG20" s="20">
        <v>4.8600000000000003</v>
      </c>
      <c r="AH20" s="46">
        <v>23.45</v>
      </c>
      <c r="AI20" s="44">
        <v>26.72</v>
      </c>
      <c r="AJ20" s="45">
        <v>8.07</v>
      </c>
      <c r="AK20" s="44">
        <v>7.28</v>
      </c>
      <c r="AL20" s="43">
        <v>3.36</v>
      </c>
      <c r="AM20" s="42">
        <v>10.64</v>
      </c>
      <c r="AN20" s="41">
        <v>0.98</v>
      </c>
      <c r="AO20" s="40">
        <v>6378</v>
      </c>
      <c r="AP20" s="39">
        <v>26.55</v>
      </c>
      <c r="AQ20" s="18">
        <f>ROUND(((754.394)/(38974.27+38024.17))*(K20+L20),2)</f>
        <v>0.25</v>
      </c>
      <c r="AR20" s="15">
        <v>5.7</v>
      </c>
      <c r="AS20" s="15"/>
      <c r="AT20" s="15">
        <f>12.55+[3]Лист1!$H$7</f>
        <v>15.72</v>
      </c>
      <c r="AU20" s="15"/>
      <c r="AV20" s="16">
        <f>SUM(BA20+BC20+BD20+BE20+BI20+BH20)</f>
        <v>14.67</v>
      </c>
      <c r="AW20" s="15"/>
      <c r="AX20" s="15">
        <v>14.67</v>
      </c>
      <c r="AY20" s="15"/>
      <c r="AZ20" s="15"/>
      <c r="BA20" s="16">
        <f>SUM(AW20:AZ20)</f>
        <v>14.67</v>
      </c>
      <c r="BB20" s="38">
        <v>3.4</v>
      </c>
      <c r="BC20" s="15"/>
      <c r="BD20" s="15"/>
      <c r="BE20" s="15"/>
      <c r="BF20" s="17">
        <f>BG20+BH20+BI20</f>
        <v>49.33</v>
      </c>
      <c r="BG20" s="37">
        <v>49.33</v>
      </c>
      <c r="BH20" s="36"/>
      <c r="BI20" s="16"/>
      <c r="BJ20" s="15">
        <v>0</v>
      </c>
      <c r="BK20" s="15"/>
      <c r="BL20" s="15">
        <v>0</v>
      </c>
      <c r="BM20" s="15">
        <v>0.32</v>
      </c>
      <c r="BN20" s="35">
        <v>0.32</v>
      </c>
      <c r="BO20" s="34">
        <v>84.259999999999991</v>
      </c>
      <c r="BP20" s="14">
        <v>2.67</v>
      </c>
      <c r="BQ20" s="15">
        <v>34.08</v>
      </c>
      <c r="BR20" s="13">
        <v>2.19</v>
      </c>
      <c r="BS20" s="33">
        <v>159.87</v>
      </c>
      <c r="BT20" s="32">
        <v>-22.380000000000024</v>
      </c>
    </row>
    <row r="21" spans="1:72" s="12" customFormat="1" ht="11.25" x14ac:dyDescent="0.2">
      <c r="A21" s="207">
        <v>7</v>
      </c>
      <c r="B21" s="208" t="s">
        <v>62</v>
      </c>
      <c r="C21" s="49">
        <v>4557.5</v>
      </c>
      <c r="D21" s="31">
        <v>3375.4</v>
      </c>
      <c r="E21" s="26">
        <v>3168.5</v>
      </c>
      <c r="F21" s="30">
        <v>3269.4</v>
      </c>
      <c r="G21" s="52">
        <v>106</v>
      </c>
      <c r="H21" s="27">
        <v>66</v>
      </c>
      <c r="I21" s="213">
        <f>[2]Лист1!$C$41</f>
        <v>159</v>
      </c>
      <c r="J21" s="29">
        <v>17.63</v>
      </c>
      <c r="K21" s="28">
        <v>18.260000000000002</v>
      </c>
      <c r="L21" s="27">
        <v>44.46</v>
      </c>
      <c r="M21" s="20">
        <v>20.89</v>
      </c>
      <c r="N21" s="20">
        <v>22.42</v>
      </c>
      <c r="O21" s="20">
        <v>32.770000000000003</v>
      </c>
      <c r="P21" s="26">
        <v>32.51</v>
      </c>
      <c r="Q21" s="26">
        <v>52.08</v>
      </c>
      <c r="R21" s="25">
        <v>712.34</v>
      </c>
      <c r="S21" s="24">
        <v>694.41</v>
      </c>
      <c r="T21" s="83">
        <f t="shared" si="0"/>
        <v>102.58</v>
      </c>
      <c r="U21" s="19">
        <v>35.49</v>
      </c>
      <c r="V21" s="21">
        <v>11.92</v>
      </c>
      <c r="W21" s="20"/>
      <c r="X21" s="23">
        <v>2.82</v>
      </c>
      <c r="Y21" s="20">
        <v>2.82</v>
      </c>
      <c r="Z21" s="23">
        <v>16.32</v>
      </c>
      <c r="AA21" s="48">
        <v>66.550000000000011</v>
      </c>
      <c r="AB21" s="19">
        <v>65.819999999999993</v>
      </c>
      <c r="AC21" s="22">
        <v>21.94</v>
      </c>
      <c r="AD21" s="20">
        <v>30.21</v>
      </c>
      <c r="AE21" s="20">
        <v>3.98</v>
      </c>
      <c r="AF21" s="47">
        <v>34.19</v>
      </c>
      <c r="AG21" s="20">
        <v>24.48</v>
      </c>
      <c r="AH21" s="46">
        <v>146.42999999999998</v>
      </c>
      <c r="AI21" s="44">
        <v>134.55000000000001</v>
      </c>
      <c r="AJ21" s="45">
        <v>40.630000000000003</v>
      </c>
      <c r="AK21" s="44">
        <v>0.55000000000000004</v>
      </c>
      <c r="AL21" s="43">
        <v>16.940000000000001</v>
      </c>
      <c r="AM21" s="42">
        <v>17.490000000000002</v>
      </c>
      <c r="AN21" s="41">
        <v>4.93</v>
      </c>
      <c r="AO21" s="40">
        <v>4257</v>
      </c>
      <c r="AP21" s="39">
        <v>17.18</v>
      </c>
      <c r="AQ21" s="18">
        <f>ROUND(((754.394)/(38974.27+38024.17))*(K21+L21),2)</f>
        <v>0.61</v>
      </c>
      <c r="AR21" s="15">
        <v>3.03</v>
      </c>
      <c r="AS21" s="15"/>
      <c r="AT21" s="15">
        <f>3.41+[3]Лист1!$H$10</f>
        <v>4.25</v>
      </c>
      <c r="AU21" s="15"/>
      <c r="AV21" s="16">
        <f>SUM(BA21+BC21+BD21+BE21+BI21+BH21)</f>
        <v>0</v>
      </c>
      <c r="AW21" s="15"/>
      <c r="AX21" s="15"/>
      <c r="AY21" s="15"/>
      <c r="AZ21" s="15"/>
      <c r="BA21" s="16">
        <f>SUM(AW21:AZ21)</f>
        <v>0</v>
      </c>
      <c r="BB21" s="38">
        <v>6</v>
      </c>
      <c r="BC21" s="15"/>
      <c r="BD21" s="15"/>
      <c r="BE21" s="15"/>
      <c r="BF21" s="17">
        <f>BG21+BH21+BI21</f>
        <v>10.88</v>
      </c>
      <c r="BG21" s="37">
        <v>10.88</v>
      </c>
      <c r="BH21" s="36"/>
      <c r="BI21" s="16"/>
      <c r="BJ21" s="15">
        <v>1.26</v>
      </c>
      <c r="BK21" s="15"/>
      <c r="BL21" s="15">
        <v>1.26</v>
      </c>
      <c r="BM21" s="15">
        <v>1.61</v>
      </c>
      <c r="BN21" s="35">
        <v>2.87</v>
      </c>
      <c r="BO21" s="34">
        <v>268.34000000000003</v>
      </c>
      <c r="BP21" s="14">
        <v>13.47</v>
      </c>
      <c r="BQ21" s="15">
        <v>171.65</v>
      </c>
      <c r="BR21" s="13">
        <v>11.05</v>
      </c>
      <c r="BS21" s="33">
        <v>677.49</v>
      </c>
      <c r="BT21" s="32">
        <v>34.850000000000023</v>
      </c>
    </row>
    <row r="22" spans="1:72" s="12" customFormat="1" ht="11.25" x14ac:dyDescent="0.2">
      <c r="A22" s="207">
        <v>8</v>
      </c>
      <c r="B22" s="208" t="s">
        <v>61</v>
      </c>
      <c r="C22" s="49">
        <v>1876.9</v>
      </c>
      <c r="D22" s="31">
        <v>938.9</v>
      </c>
      <c r="E22" s="26">
        <v>938.9</v>
      </c>
      <c r="F22" s="30">
        <v>938.9</v>
      </c>
      <c r="G22" s="52">
        <v>0</v>
      </c>
      <c r="H22" s="27">
        <v>24</v>
      </c>
      <c r="I22" s="213">
        <f>[2]Лист1!$C$42</f>
        <v>50</v>
      </c>
      <c r="J22" s="29">
        <v>19.309999999999999</v>
      </c>
      <c r="K22" s="28">
        <v>19.850000000000001</v>
      </c>
      <c r="L22" s="27">
        <v>17.04</v>
      </c>
      <c r="M22" s="20">
        <v>1.78</v>
      </c>
      <c r="N22" s="20">
        <v>11.24</v>
      </c>
      <c r="O22" s="20">
        <v>6.36</v>
      </c>
      <c r="P22" s="26">
        <v>16.649999999999999</v>
      </c>
      <c r="Q22" s="26">
        <v>13.84</v>
      </c>
      <c r="R22" s="25">
        <v>247.70999999999998</v>
      </c>
      <c r="S22" s="24">
        <v>251.32999999999998</v>
      </c>
      <c r="T22" s="83">
        <f t="shared" si="0"/>
        <v>98.56</v>
      </c>
      <c r="U22" s="19">
        <v>11.82</v>
      </c>
      <c r="V22" s="21">
        <v>3.97</v>
      </c>
      <c r="W22" s="20">
        <v>38.67</v>
      </c>
      <c r="X22" s="23">
        <v>0.94</v>
      </c>
      <c r="Y22" s="20">
        <v>39.61</v>
      </c>
      <c r="Z22" s="23">
        <v>5.44</v>
      </c>
      <c r="AA22" s="48">
        <v>60.839999999999996</v>
      </c>
      <c r="AB22" s="19">
        <v>21.92</v>
      </c>
      <c r="AC22" s="22">
        <v>7.31</v>
      </c>
      <c r="AD22" s="20">
        <v>8.84</v>
      </c>
      <c r="AE22" s="20">
        <v>1.33</v>
      </c>
      <c r="AF22" s="47">
        <v>10.17</v>
      </c>
      <c r="AG22" s="20">
        <v>8.15</v>
      </c>
      <c r="AH22" s="46">
        <v>47.55</v>
      </c>
      <c r="AI22" s="44">
        <v>44.82</v>
      </c>
      <c r="AJ22" s="45">
        <v>13.54</v>
      </c>
      <c r="AK22" s="44">
        <v>7.28</v>
      </c>
      <c r="AL22" s="43">
        <v>5.64</v>
      </c>
      <c r="AM22" s="42">
        <v>12.92</v>
      </c>
      <c r="AN22" s="41">
        <v>1.64</v>
      </c>
      <c r="AO22" s="40">
        <v>7616</v>
      </c>
      <c r="AP22" s="39">
        <v>31.38</v>
      </c>
      <c r="AQ22" s="18">
        <f>ROUND(((754.394)/(38974.27+38024.17))*(K22+L22),2)</f>
        <v>0.36</v>
      </c>
      <c r="AR22" s="15">
        <v>7.58</v>
      </c>
      <c r="AS22" s="15">
        <v>7</v>
      </c>
      <c r="AT22" s="15">
        <v>17.440000000000001</v>
      </c>
      <c r="AU22" s="15"/>
      <c r="AV22" s="16">
        <f>SUM(BA22+BC22+BD22+BE22+BI22+BH22)</f>
        <v>0</v>
      </c>
      <c r="AW22" s="15"/>
      <c r="AX22" s="15"/>
      <c r="AY22" s="15"/>
      <c r="AZ22" s="15"/>
      <c r="BA22" s="16">
        <f>SUM(AW22:AZ22)</f>
        <v>0</v>
      </c>
      <c r="BB22" s="38">
        <v>2.1</v>
      </c>
      <c r="BC22" s="15"/>
      <c r="BD22" s="15"/>
      <c r="BE22" s="15"/>
      <c r="BF22" s="17">
        <f>BG22+BH22+BI22</f>
        <v>50.41</v>
      </c>
      <c r="BG22" s="37">
        <v>50.41</v>
      </c>
      <c r="BH22" s="36"/>
      <c r="BI22" s="16"/>
      <c r="BJ22" s="15">
        <v>0.6</v>
      </c>
      <c r="BK22" s="15"/>
      <c r="BL22" s="15">
        <v>0.6</v>
      </c>
      <c r="BM22" s="15">
        <v>0.54</v>
      </c>
      <c r="BN22" s="35">
        <v>1.1400000000000001</v>
      </c>
      <c r="BO22" s="34">
        <v>120.57999999999998</v>
      </c>
      <c r="BP22" s="14">
        <v>4.49</v>
      </c>
      <c r="BQ22" s="15">
        <v>57.17</v>
      </c>
      <c r="BR22" s="13">
        <v>3.68</v>
      </c>
      <c r="BS22" s="33">
        <v>294.31</v>
      </c>
      <c r="BT22" s="32">
        <v>-46.600000000000023</v>
      </c>
    </row>
    <row r="23" spans="1:72" s="12" customFormat="1" ht="11.25" x14ac:dyDescent="0.2">
      <c r="A23" s="207">
        <v>9</v>
      </c>
      <c r="B23" s="208" t="s">
        <v>60</v>
      </c>
      <c r="C23" s="49">
        <v>3474.86</v>
      </c>
      <c r="D23" s="31">
        <v>2614.46</v>
      </c>
      <c r="E23" s="26">
        <v>2614.46</v>
      </c>
      <c r="F23" s="30">
        <v>2614.46</v>
      </c>
      <c r="G23" s="52">
        <v>0</v>
      </c>
      <c r="H23" s="27">
        <v>70</v>
      </c>
      <c r="I23" s="213">
        <f>[2]Лист1!$C$43</f>
        <v>106</v>
      </c>
      <c r="J23" s="29">
        <v>16.72</v>
      </c>
      <c r="K23" s="28">
        <v>17.190000000000001</v>
      </c>
      <c r="L23" s="27">
        <v>86.19</v>
      </c>
      <c r="M23" s="20">
        <v>101.21</v>
      </c>
      <c r="N23" s="20">
        <v>113.57</v>
      </c>
      <c r="O23" s="20">
        <v>144.91</v>
      </c>
      <c r="P23" s="26">
        <v>143.24</v>
      </c>
      <c r="Q23" s="26">
        <v>160.19</v>
      </c>
      <c r="R23" s="25">
        <v>559.65000000000009</v>
      </c>
      <c r="S23" s="24">
        <v>539.34</v>
      </c>
      <c r="T23" s="83">
        <f t="shared" si="0"/>
        <v>103.77</v>
      </c>
      <c r="U23" s="19">
        <v>27.87</v>
      </c>
      <c r="V23" s="21">
        <v>9.36</v>
      </c>
      <c r="W23" s="20">
        <v>2.4700000000000002</v>
      </c>
      <c r="X23" s="23">
        <v>2.21</v>
      </c>
      <c r="Y23" s="20">
        <v>4.68</v>
      </c>
      <c r="Z23" s="23">
        <v>12.82</v>
      </c>
      <c r="AA23" s="48">
        <v>54.730000000000004</v>
      </c>
      <c r="AB23" s="19">
        <v>51.69</v>
      </c>
      <c r="AC23" s="22">
        <v>17.23</v>
      </c>
      <c r="AD23" s="20">
        <v>12.77</v>
      </c>
      <c r="AE23" s="20">
        <v>3.13</v>
      </c>
      <c r="AF23" s="47">
        <v>15.899999999999999</v>
      </c>
      <c r="AG23" s="20">
        <v>19.22</v>
      </c>
      <c r="AH23" s="46">
        <v>104.03999999999999</v>
      </c>
      <c r="AI23" s="44">
        <v>105.67</v>
      </c>
      <c r="AJ23" s="45">
        <v>31.91</v>
      </c>
      <c r="AK23" s="44">
        <v>0.73</v>
      </c>
      <c r="AL23" s="43">
        <v>13.31</v>
      </c>
      <c r="AM23" s="42">
        <v>14.040000000000001</v>
      </c>
      <c r="AN23" s="41">
        <v>3.87</v>
      </c>
      <c r="AO23" s="40">
        <v>3611</v>
      </c>
      <c r="AP23" s="39">
        <v>14.62</v>
      </c>
      <c r="AQ23" s="18">
        <f>ROUND(((754.394)/(38974.27+38024.17))*(K23+L23),2)</f>
        <v>1.01</v>
      </c>
      <c r="AR23" s="15">
        <v>3.4</v>
      </c>
      <c r="AS23" s="15"/>
      <c r="AT23" s="15">
        <v>5.52</v>
      </c>
      <c r="AU23" s="15"/>
      <c r="AV23" s="16">
        <f>SUM(BA23+BC23+BD23+BE23+BI23+BH23)</f>
        <v>0</v>
      </c>
      <c r="AW23" s="15"/>
      <c r="AX23" s="15"/>
      <c r="AY23" s="15"/>
      <c r="AZ23" s="15"/>
      <c r="BA23" s="16">
        <f>SUM(AW23:AZ23)</f>
        <v>0</v>
      </c>
      <c r="BB23" s="38">
        <v>14.1</v>
      </c>
      <c r="BC23" s="15"/>
      <c r="BD23" s="15"/>
      <c r="BE23" s="15"/>
      <c r="BF23" s="17">
        <f>BG23+BH23+BI23</f>
        <v>14.74</v>
      </c>
      <c r="BG23" s="37">
        <v>14.74</v>
      </c>
      <c r="BH23" s="36"/>
      <c r="BI23" s="16"/>
      <c r="BJ23" s="15">
        <v>0.82</v>
      </c>
      <c r="BK23" s="15"/>
      <c r="BL23" s="15">
        <v>0.82</v>
      </c>
      <c r="BM23" s="15">
        <v>1.27</v>
      </c>
      <c r="BN23" s="35">
        <v>2.09</v>
      </c>
      <c r="BO23" s="34">
        <v>207.95</v>
      </c>
      <c r="BP23" s="14">
        <v>10.58</v>
      </c>
      <c r="BQ23" s="15">
        <v>134.81</v>
      </c>
      <c r="BR23" s="13">
        <v>8.68</v>
      </c>
      <c r="BS23" s="33">
        <v>520.78999999999985</v>
      </c>
      <c r="BT23" s="32">
        <v>38.860000000000241</v>
      </c>
    </row>
    <row r="24" spans="1:72" s="12" customFormat="1" ht="11.25" x14ac:dyDescent="0.2">
      <c r="A24" s="207">
        <v>10</v>
      </c>
      <c r="B24" s="208" t="s">
        <v>59</v>
      </c>
      <c r="C24" s="49">
        <v>4553.8</v>
      </c>
      <c r="D24" s="31">
        <v>3360</v>
      </c>
      <c r="E24" s="26">
        <v>3360</v>
      </c>
      <c r="F24" s="30">
        <v>3313.2</v>
      </c>
      <c r="G24" s="52">
        <v>46.8</v>
      </c>
      <c r="H24" s="27">
        <v>70</v>
      </c>
      <c r="I24" s="213">
        <f>[2]Лист1!$C$44</f>
        <v>132</v>
      </c>
      <c r="J24" s="29">
        <v>15.06</v>
      </c>
      <c r="K24" s="28">
        <v>15.48</v>
      </c>
      <c r="L24" s="27">
        <v>96.8</v>
      </c>
      <c r="M24" s="20">
        <v>113.33</v>
      </c>
      <c r="N24" s="20">
        <v>141.71</v>
      </c>
      <c r="O24" s="20">
        <v>166.3</v>
      </c>
      <c r="P24" s="26">
        <v>188.72</v>
      </c>
      <c r="Q24" s="26">
        <v>233.16</v>
      </c>
      <c r="R24" s="25">
        <v>647.36</v>
      </c>
      <c r="S24" s="24">
        <v>602.76</v>
      </c>
      <c r="T24" s="83">
        <f t="shared" si="0"/>
        <v>107.4</v>
      </c>
      <c r="U24" s="19">
        <v>31.6</v>
      </c>
      <c r="V24" s="21">
        <v>10.61</v>
      </c>
      <c r="W24" s="20">
        <v>79.17</v>
      </c>
      <c r="X24" s="23">
        <v>2.5099999999999998</v>
      </c>
      <c r="Y24" s="20">
        <v>81.680000000000007</v>
      </c>
      <c r="Z24" s="23">
        <v>14.53</v>
      </c>
      <c r="AA24" s="48">
        <v>138.42000000000002</v>
      </c>
      <c r="AB24" s="19">
        <v>58.6</v>
      </c>
      <c r="AC24" s="22">
        <v>19.54</v>
      </c>
      <c r="AD24" s="20">
        <v>34.17</v>
      </c>
      <c r="AE24" s="20">
        <v>3.55</v>
      </c>
      <c r="AF24" s="47">
        <v>37.72</v>
      </c>
      <c r="AG24" s="20">
        <v>21.8</v>
      </c>
      <c r="AH24" s="46">
        <v>137.66</v>
      </c>
      <c r="AI24" s="44">
        <v>119.8</v>
      </c>
      <c r="AJ24" s="45">
        <v>36.18</v>
      </c>
      <c r="AK24" s="44">
        <v>1.57</v>
      </c>
      <c r="AL24" s="43">
        <v>15.09</v>
      </c>
      <c r="AM24" s="42">
        <v>16.66</v>
      </c>
      <c r="AN24" s="41">
        <v>4.3899999999999997</v>
      </c>
      <c r="AO24" s="40">
        <v>13073</v>
      </c>
      <c r="AP24" s="39">
        <v>57</v>
      </c>
      <c r="AQ24" s="18">
        <f>ROUND(((754.394)/(38974.27+38024.17))*(K24+L24),2)</f>
        <v>1.1000000000000001</v>
      </c>
      <c r="AR24" s="15">
        <v>7.42</v>
      </c>
      <c r="AS24" s="15"/>
      <c r="AT24" s="15">
        <v>13.66</v>
      </c>
      <c r="AU24" s="15"/>
      <c r="AV24" s="16">
        <f>SUM(BA24+BC24+BD24+BE24+BI24+BH24)</f>
        <v>0</v>
      </c>
      <c r="AW24" s="15"/>
      <c r="AX24" s="15"/>
      <c r="AY24" s="15"/>
      <c r="AZ24" s="15"/>
      <c r="BA24" s="16">
        <f>SUM(AW24:AZ24)</f>
        <v>0</v>
      </c>
      <c r="BB24" s="38">
        <v>2.1</v>
      </c>
      <c r="BC24" s="15"/>
      <c r="BD24" s="15"/>
      <c r="BE24" s="15"/>
      <c r="BF24" s="17">
        <f>BG24+BH24+BI24</f>
        <v>35.49</v>
      </c>
      <c r="BG24" s="37">
        <v>35.49</v>
      </c>
      <c r="BH24" s="36"/>
      <c r="BI24" s="16"/>
      <c r="BJ24" s="15">
        <v>1.26</v>
      </c>
      <c r="BK24" s="15">
        <v>2.5099999999999998</v>
      </c>
      <c r="BL24" s="15">
        <v>3.7699999999999996</v>
      </c>
      <c r="BM24" s="15">
        <v>1.44</v>
      </c>
      <c r="BN24" s="35">
        <v>5.2099999999999991</v>
      </c>
      <c r="BO24" s="34">
        <v>461.18</v>
      </c>
      <c r="BP24" s="14">
        <v>11.99</v>
      </c>
      <c r="BQ24" s="15">
        <v>152.83000000000001</v>
      </c>
      <c r="BR24" s="13">
        <v>9.84</v>
      </c>
      <c r="BS24" s="33">
        <v>911.92000000000007</v>
      </c>
      <c r="BT24" s="32">
        <v>-264.56000000000006</v>
      </c>
    </row>
    <row r="25" spans="1:72" s="12" customFormat="1" ht="11.25" x14ac:dyDescent="0.2">
      <c r="A25" s="207">
        <v>11</v>
      </c>
      <c r="B25" s="208" t="s">
        <v>58</v>
      </c>
      <c r="C25" s="49">
        <v>5277.27</v>
      </c>
      <c r="D25" s="31">
        <v>4398.58</v>
      </c>
      <c r="E25" s="26">
        <v>3304.78</v>
      </c>
      <c r="F25" s="30">
        <v>4352.28</v>
      </c>
      <c r="G25" s="52">
        <v>46.3</v>
      </c>
      <c r="H25" s="27">
        <v>69</v>
      </c>
      <c r="I25" s="213">
        <f>[2]Лист1!$C$45</f>
        <v>152</v>
      </c>
      <c r="J25" s="29">
        <v>17.05</v>
      </c>
      <c r="K25" s="28">
        <v>17.53</v>
      </c>
      <c r="L25" s="27">
        <v>54.71</v>
      </c>
      <c r="M25" s="20">
        <v>48.29</v>
      </c>
      <c r="N25" s="20">
        <v>68.14</v>
      </c>
      <c r="O25" s="20">
        <v>71.11</v>
      </c>
      <c r="P25" s="26">
        <v>75.28</v>
      </c>
      <c r="Q25" s="26">
        <v>92.29</v>
      </c>
      <c r="R25" s="25">
        <v>702.63</v>
      </c>
      <c r="S25" s="24">
        <v>686.85</v>
      </c>
      <c r="T25" s="83">
        <f t="shared" si="0"/>
        <v>102.3</v>
      </c>
      <c r="U25" s="19">
        <v>36.04</v>
      </c>
      <c r="V25" s="21">
        <v>12.1</v>
      </c>
      <c r="W25" s="20">
        <v>91.5</v>
      </c>
      <c r="X25" s="23">
        <v>2.86</v>
      </c>
      <c r="Y25" s="20">
        <v>94.36</v>
      </c>
      <c r="Z25" s="23">
        <v>16.57</v>
      </c>
      <c r="AA25" s="48">
        <v>159.07</v>
      </c>
      <c r="AB25" s="19">
        <v>66.84</v>
      </c>
      <c r="AC25" s="22">
        <v>22.28</v>
      </c>
      <c r="AD25" s="20">
        <v>31.78</v>
      </c>
      <c r="AE25" s="20">
        <v>4.05</v>
      </c>
      <c r="AF25" s="47">
        <v>35.83</v>
      </c>
      <c r="AG25" s="20">
        <v>24.86</v>
      </c>
      <c r="AH25" s="46">
        <v>149.81</v>
      </c>
      <c r="AI25" s="44">
        <v>136.63999999999999</v>
      </c>
      <c r="AJ25" s="45">
        <v>41.27</v>
      </c>
      <c r="AK25" s="44">
        <v>1.19</v>
      </c>
      <c r="AL25" s="43">
        <v>17.2</v>
      </c>
      <c r="AM25" s="42">
        <v>18.39</v>
      </c>
      <c r="AN25" s="41">
        <v>5.01</v>
      </c>
      <c r="AO25" s="40">
        <v>44837</v>
      </c>
      <c r="AP25" s="39">
        <v>187.57</v>
      </c>
      <c r="AQ25" s="18">
        <f>ROUND(((754.394)/(38974.27+38024.17))*(K25+L25),2)</f>
        <v>0.71</v>
      </c>
      <c r="AR25" s="15">
        <v>7.42</v>
      </c>
      <c r="AS25" s="15"/>
      <c r="AT25" s="15">
        <v>15.49</v>
      </c>
      <c r="AU25" s="15"/>
      <c r="AV25" s="16">
        <f>SUM(BA25+BC25+BD25+BE25+BI25+BH25)</f>
        <v>182.4</v>
      </c>
      <c r="AW25" s="15"/>
      <c r="AX25" s="15">
        <v>182.4</v>
      </c>
      <c r="AY25" s="15"/>
      <c r="AZ25" s="15"/>
      <c r="BA25" s="16">
        <f>SUM(AW25:AZ25)</f>
        <v>182.4</v>
      </c>
      <c r="BB25" s="38"/>
      <c r="BC25" s="15"/>
      <c r="BD25" s="15"/>
      <c r="BE25" s="15"/>
      <c r="BF25" s="17">
        <f>BG25+BH25+BI25</f>
        <v>221.65</v>
      </c>
      <c r="BG25" s="37">
        <v>221.65</v>
      </c>
      <c r="BH25" s="36"/>
      <c r="BI25" s="16"/>
      <c r="BJ25" s="15">
        <v>0.79</v>
      </c>
      <c r="BK25" s="15">
        <v>1.57</v>
      </c>
      <c r="BL25" s="15">
        <v>2.3600000000000003</v>
      </c>
      <c r="BM25" s="15">
        <v>1.64</v>
      </c>
      <c r="BN25" s="35">
        <v>4</v>
      </c>
      <c r="BO25" s="34">
        <v>724.08999999999992</v>
      </c>
      <c r="BP25" s="14">
        <v>13.68</v>
      </c>
      <c r="BQ25" s="15">
        <v>174.31</v>
      </c>
      <c r="BR25" s="13">
        <v>11.23</v>
      </c>
      <c r="BS25" s="33">
        <v>1232.1899999999998</v>
      </c>
      <c r="BT25" s="32">
        <v>-529.55999999999983</v>
      </c>
    </row>
    <row r="26" spans="1:72" s="12" customFormat="1" ht="11.25" x14ac:dyDescent="0.2">
      <c r="A26" s="207">
        <v>12</v>
      </c>
      <c r="B26" s="208" t="s">
        <v>164</v>
      </c>
      <c r="C26" s="49"/>
      <c r="D26" s="31"/>
      <c r="E26" s="26">
        <v>14458.1</v>
      </c>
      <c r="F26" s="30">
        <v>0</v>
      </c>
      <c r="G26" s="52">
        <v>0</v>
      </c>
      <c r="H26" s="27">
        <v>80</v>
      </c>
      <c r="I26" s="213"/>
      <c r="J26" s="29"/>
      <c r="K26" s="28">
        <v>17.96</v>
      </c>
      <c r="L26" s="27"/>
      <c r="M26" s="20"/>
      <c r="N26" s="20"/>
      <c r="O26" s="20"/>
      <c r="P26" s="26"/>
      <c r="Q26" s="26">
        <v>103.45</v>
      </c>
      <c r="R26" s="25">
        <v>1634.92</v>
      </c>
      <c r="S26" s="24">
        <v>1514.09</v>
      </c>
      <c r="T26" s="83">
        <f t="shared" si="0"/>
        <v>107.98</v>
      </c>
      <c r="U26" s="19">
        <v>80.78</v>
      </c>
      <c r="V26" s="21">
        <v>27.12</v>
      </c>
      <c r="W26" s="20"/>
      <c r="X26" s="23">
        <v>6.41</v>
      </c>
      <c r="Y26" s="20"/>
      <c r="Z26" s="23">
        <v>37.15</v>
      </c>
      <c r="AA26" s="48"/>
      <c r="AB26" s="19">
        <v>149.83000000000001</v>
      </c>
      <c r="AC26" s="22">
        <v>49.95</v>
      </c>
      <c r="AD26" s="20"/>
      <c r="AE26" s="20">
        <v>9.07</v>
      </c>
      <c r="AF26" s="47"/>
      <c r="AG26" s="20">
        <v>55.72</v>
      </c>
      <c r="AH26" s="46"/>
      <c r="AI26" s="44">
        <v>306.3</v>
      </c>
      <c r="AJ26" s="45">
        <v>92.5</v>
      </c>
      <c r="AK26" s="44"/>
      <c r="AL26" s="43">
        <v>38.57</v>
      </c>
      <c r="AM26" s="42"/>
      <c r="AN26" s="41">
        <v>11.22</v>
      </c>
      <c r="AO26" s="40">
        <v>52179</v>
      </c>
      <c r="AP26" s="39">
        <v>235.35</v>
      </c>
      <c r="AQ26" s="18">
        <f>ROUND(((754.394)/(38974.27+38024.17))*(K26+L26),2)</f>
        <v>0.18</v>
      </c>
      <c r="AR26" s="15">
        <v>7.99</v>
      </c>
      <c r="AS26" s="15"/>
      <c r="AT26" s="15">
        <f>17.58+[3]Лист1!$H$11</f>
        <v>21.979999999999997</v>
      </c>
      <c r="AU26" s="15"/>
      <c r="AV26" s="16">
        <f>SUM(BA26+BC26+BD26+BE26+BI26+BH26)</f>
        <v>282.27999999999997</v>
      </c>
      <c r="AW26" s="15">
        <f>'[4]ЛСР 17 граф'!$T$88+1.27</f>
        <v>4.8900000000000006</v>
      </c>
      <c r="AX26" s="15">
        <v>277.39</v>
      </c>
      <c r="AY26" s="15"/>
      <c r="AZ26" s="15"/>
      <c r="BA26" s="16">
        <f>SUM(AW26:AZ26)</f>
        <v>282.27999999999997</v>
      </c>
      <c r="BB26" s="38">
        <v>1.2</v>
      </c>
      <c r="BC26" s="15"/>
      <c r="BD26" s="15"/>
      <c r="BE26" s="15"/>
      <c r="BF26" s="17">
        <f>BG26+BH26+BI26</f>
        <v>330.78999999999996</v>
      </c>
      <c r="BG26" s="37">
        <v>330.78999999999996</v>
      </c>
      <c r="BH26" s="36"/>
      <c r="BI26" s="16"/>
      <c r="BJ26" s="15"/>
      <c r="BK26" s="15"/>
      <c r="BL26" s="15"/>
      <c r="BM26" s="15">
        <v>3.67</v>
      </c>
      <c r="BN26" s="35"/>
      <c r="BO26" s="34"/>
      <c r="BP26" s="14">
        <v>30.66</v>
      </c>
      <c r="BQ26" s="15">
        <v>390.74</v>
      </c>
      <c r="BR26" s="13">
        <v>25.17</v>
      </c>
      <c r="BS26" s="33"/>
      <c r="BT26" s="32"/>
    </row>
    <row r="27" spans="1:72" s="12" customFormat="1" ht="11.25" x14ac:dyDescent="0.2">
      <c r="A27" s="207">
        <v>13</v>
      </c>
      <c r="B27" s="208" t="s">
        <v>57</v>
      </c>
      <c r="C27" s="49">
        <v>4714.7700000000004</v>
      </c>
      <c r="D27" s="31">
        <v>3626.39</v>
      </c>
      <c r="E27" s="26">
        <v>3551.29</v>
      </c>
      <c r="F27" s="30">
        <v>3581.89</v>
      </c>
      <c r="G27" s="52">
        <v>44.5</v>
      </c>
      <c r="H27" s="27">
        <v>237</v>
      </c>
      <c r="I27" s="213">
        <f>[2]Лист1!$C$54</f>
        <v>157</v>
      </c>
      <c r="J27" s="29">
        <v>14.94</v>
      </c>
      <c r="K27" s="50">
        <v>15.36</v>
      </c>
      <c r="L27" s="27">
        <v>68.319999999999993</v>
      </c>
      <c r="M27" s="20">
        <v>70.64</v>
      </c>
      <c r="N27" s="20">
        <v>107.51</v>
      </c>
      <c r="O27" s="20">
        <v>88.55</v>
      </c>
      <c r="P27" s="26">
        <v>108.13</v>
      </c>
      <c r="Q27" s="26">
        <v>143.81</v>
      </c>
      <c r="R27" s="25">
        <v>677.79</v>
      </c>
      <c r="S27" s="24">
        <v>642.41</v>
      </c>
      <c r="T27" s="83">
        <f t="shared" si="0"/>
        <v>105.51</v>
      </c>
      <c r="U27" s="19">
        <v>33.42</v>
      </c>
      <c r="V27" s="21">
        <v>11.22</v>
      </c>
      <c r="W27" s="20">
        <v>20.45</v>
      </c>
      <c r="X27" s="23">
        <v>2.65</v>
      </c>
      <c r="Y27" s="20">
        <v>23.099999999999998</v>
      </c>
      <c r="Z27" s="23">
        <v>15.37</v>
      </c>
      <c r="AA27" s="48">
        <v>83.11</v>
      </c>
      <c r="AB27" s="19">
        <v>61.99</v>
      </c>
      <c r="AC27" s="22">
        <v>20.67</v>
      </c>
      <c r="AD27" s="20">
        <v>5.89</v>
      </c>
      <c r="AE27" s="20">
        <v>3.75</v>
      </c>
      <c r="AF27" s="47">
        <v>9.64</v>
      </c>
      <c r="AG27" s="20">
        <v>23.05</v>
      </c>
      <c r="AH27" s="46">
        <v>115.35</v>
      </c>
      <c r="AI27" s="44">
        <v>126.73</v>
      </c>
      <c r="AJ27" s="45">
        <v>38.270000000000003</v>
      </c>
      <c r="AK27" s="44">
        <v>1.02</v>
      </c>
      <c r="AL27" s="43">
        <v>15.96</v>
      </c>
      <c r="AM27" s="42">
        <v>16.98</v>
      </c>
      <c r="AN27" s="41">
        <v>4.6399999999999997</v>
      </c>
      <c r="AO27" s="40">
        <v>12588</v>
      </c>
      <c r="AP27" s="39">
        <v>53.88</v>
      </c>
      <c r="AQ27" s="18"/>
      <c r="AR27" s="15"/>
      <c r="AS27" s="15"/>
      <c r="AT27" s="15"/>
      <c r="AU27" s="15"/>
      <c r="AV27" s="16"/>
      <c r="AW27" s="15"/>
      <c r="AX27" s="15"/>
      <c r="AY27" s="15"/>
      <c r="AZ27" s="15"/>
      <c r="BA27" s="16">
        <f>SUM(AW27:AZ27)</f>
        <v>0</v>
      </c>
      <c r="BB27" s="38"/>
      <c r="BC27" s="15"/>
      <c r="BD27" s="15"/>
      <c r="BE27" s="15"/>
      <c r="BF27" s="17"/>
      <c r="BG27" s="37"/>
      <c r="BH27" s="36"/>
      <c r="BI27" s="16"/>
      <c r="BJ27" s="15">
        <v>1.22</v>
      </c>
      <c r="BK27" s="15"/>
      <c r="BL27" s="15">
        <v>1.22</v>
      </c>
      <c r="BM27" s="15">
        <v>1.52</v>
      </c>
      <c r="BN27" s="35">
        <v>2.74</v>
      </c>
      <c r="BO27" s="34">
        <v>310.43</v>
      </c>
      <c r="BP27" s="14">
        <v>12.68</v>
      </c>
      <c r="BQ27" s="15">
        <v>161.66</v>
      </c>
      <c r="BR27" s="13">
        <v>10.41</v>
      </c>
      <c r="BS27" s="33">
        <v>693.63999999999987</v>
      </c>
      <c r="BT27" s="32">
        <v>-15.849999999999909</v>
      </c>
    </row>
    <row r="28" spans="1:72" s="12" customFormat="1" ht="33.75" x14ac:dyDescent="0.2">
      <c r="A28" s="207">
        <v>14</v>
      </c>
      <c r="B28" s="208" t="s">
        <v>56</v>
      </c>
      <c r="C28" s="49">
        <v>4672.49</v>
      </c>
      <c r="D28" s="31">
        <v>3522.99</v>
      </c>
      <c r="E28" s="26">
        <v>3522.99</v>
      </c>
      <c r="F28" s="30">
        <v>3306.9599999999996</v>
      </c>
      <c r="G28" s="52">
        <v>216.03</v>
      </c>
      <c r="H28" s="27">
        <v>80</v>
      </c>
      <c r="I28" s="213">
        <f>[2]Лист1!$C$7</f>
        <v>154</v>
      </c>
      <c r="J28" s="29">
        <v>13.65</v>
      </c>
      <c r="K28" s="28">
        <v>14.03</v>
      </c>
      <c r="L28" s="27">
        <v>94.45</v>
      </c>
      <c r="M28" s="20">
        <v>83.72</v>
      </c>
      <c r="N28" s="20">
        <v>107.37</v>
      </c>
      <c r="O28" s="20">
        <v>106.63</v>
      </c>
      <c r="P28" s="26">
        <v>113.85</v>
      </c>
      <c r="Q28" s="26">
        <v>130.36000000000001</v>
      </c>
      <c r="R28" s="25">
        <v>620.62</v>
      </c>
      <c r="S28" s="24">
        <v>608.91000000000008</v>
      </c>
      <c r="T28" s="83">
        <f t="shared" si="0"/>
        <v>101.92</v>
      </c>
      <c r="U28" s="19">
        <v>30.76</v>
      </c>
      <c r="V28" s="21">
        <v>10.33</v>
      </c>
      <c r="W28" s="20">
        <v>40.6</v>
      </c>
      <c r="X28" s="23">
        <v>2.44</v>
      </c>
      <c r="Y28" s="20">
        <v>43.04</v>
      </c>
      <c r="Z28" s="23">
        <v>14.14</v>
      </c>
      <c r="AA28" s="48">
        <v>98.27</v>
      </c>
      <c r="AB28" s="19">
        <v>57.05</v>
      </c>
      <c r="AC28" s="22">
        <v>19.02</v>
      </c>
      <c r="AD28" s="20">
        <v>1.39</v>
      </c>
      <c r="AE28" s="20">
        <v>3.45</v>
      </c>
      <c r="AF28" s="47">
        <v>4.84</v>
      </c>
      <c r="AG28" s="20">
        <v>21.22</v>
      </c>
      <c r="AH28" s="46">
        <v>102.13</v>
      </c>
      <c r="AI28" s="44">
        <v>116.63</v>
      </c>
      <c r="AJ28" s="45">
        <v>35.22</v>
      </c>
      <c r="AK28" s="44">
        <v>4.87</v>
      </c>
      <c r="AL28" s="43">
        <v>14.69</v>
      </c>
      <c r="AM28" s="42">
        <v>19.559999999999999</v>
      </c>
      <c r="AN28" s="41">
        <v>4.2699999999999996</v>
      </c>
      <c r="AO28" s="40">
        <v>21515</v>
      </c>
      <c r="AP28" s="39">
        <v>90.82</v>
      </c>
      <c r="AQ28" s="18">
        <f>ROUND(((754.394)/(38974.27+38024.17))*(K28+L28),2)</f>
        <v>1.06</v>
      </c>
      <c r="AR28" s="15">
        <v>7.51</v>
      </c>
      <c r="AS28" s="15"/>
      <c r="AT28" s="15">
        <v>16.309999999999999</v>
      </c>
      <c r="AU28" s="15"/>
      <c r="AV28" s="16">
        <f>SUM(BA28+BC28+BD28+BE28+BI28+BH28)</f>
        <v>25.79</v>
      </c>
      <c r="AW28" s="15"/>
      <c r="AX28" s="15">
        <v>25.79</v>
      </c>
      <c r="AY28" s="15"/>
      <c r="AZ28" s="15"/>
      <c r="BA28" s="16">
        <f>SUM(AW28:AZ28)</f>
        <v>25.79</v>
      </c>
      <c r="BB28" s="38">
        <v>17.5</v>
      </c>
      <c r="BC28" s="15"/>
      <c r="BD28" s="15"/>
      <c r="BE28" s="15"/>
      <c r="BF28" s="17">
        <f>BG28+BH28+BI28</f>
        <v>66.81</v>
      </c>
      <c r="BG28" s="37">
        <v>66.81</v>
      </c>
      <c r="BH28" s="36"/>
      <c r="BI28" s="16"/>
      <c r="BJ28" s="15">
        <v>1.21</v>
      </c>
      <c r="BK28" s="15">
        <v>2.4</v>
      </c>
      <c r="BL28" s="15">
        <v>3.61</v>
      </c>
      <c r="BM28" s="15">
        <v>1.4</v>
      </c>
      <c r="BN28" s="35">
        <v>5.01</v>
      </c>
      <c r="BO28" s="34">
        <v>317.32</v>
      </c>
      <c r="BP28" s="14">
        <v>11.67</v>
      </c>
      <c r="BQ28" s="15">
        <v>148.78</v>
      </c>
      <c r="BR28" s="13">
        <v>9.58</v>
      </c>
      <c r="BS28" s="33">
        <v>687.75</v>
      </c>
      <c r="BT28" s="32">
        <v>-67.13</v>
      </c>
    </row>
    <row r="29" spans="1:72" s="12" customFormat="1" ht="33.75" x14ac:dyDescent="0.2">
      <c r="A29" s="207">
        <v>15</v>
      </c>
      <c r="B29" s="208" t="s">
        <v>55</v>
      </c>
      <c r="C29" s="49">
        <v>4677.37</v>
      </c>
      <c r="D29" s="31">
        <v>3532.66</v>
      </c>
      <c r="E29" s="26">
        <v>3532.66</v>
      </c>
      <c r="F29" s="30">
        <v>3457</v>
      </c>
      <c r="G29" s="52">
        <v>75.66</v>
      </c>
      <c r="H29" s="27">
        <v>80</v>
      </c>
      <c r="I29" s="213">
        <f>[2]Лист1!$C$8</f>
        <v>133</v>
      </c>
      <c r="J29" s="29">
        <v>14.05</v>
      </c>
      <c r="K29" s="28">
        <v>14.44</v>
      </c>
      <c r="L29" s="27">
        <v>63.44</v>
      </c>
      <c r="M29" s="20">
        <v>61.02</v>
      </c>
      <c r="N29" s="20">
        <v>38.479999999999997</v>
      </c>
      <c r="O29" s="20">
        <v>28.19</v>
      </c>
      <c r="P29" s="26">
        <v>27.76</v>
      </c>
      <c r="Q29" s="26">
        <v>35.5</v>
      </c>
      <c r="R29" s="25">
        <v>642.95000000000005</v>
      </c>
      <c r="S29" s="24">
        <v>636.39</v>
      </c>
      <c r="T29" s="83">
        <f t="shared" si="0"/>
        <v>101.03</v>
      </c>
      <c r="U29" s="19">
        <v>31.94</v>
      </c>
      <c r="V29" s="21">
        <v>10.72</v>
      </c>
      <c r="W29" s="20">
        <v>1.61</v>
      </c>
      <c r="X29" s="23">
        <v>2.5299999999999998</v>
      </c>
      <c r="Y29" s="20">
        <v>4.1399999999999997</v>
      </c>
      <c r="Z29" s="23">
        <v>14.69</v>
      </c>
      <c r="AA29" s="48">
        <v>61.49</v>
      </c>
      <c r="AB29" s="19">
        <v>59.23</v>
      </c>
      <c r="AC29" s="22">
        <v>19.75</v>
      </c>
      <c r="AD29" s="20">
        <v>2.1800000000000002</v>
      </c>
      <c r="AE29" s="20">
        <v>3.59</v>
      </c>
      <c r="AF29" s="47">
        <v>5.77</v>
      </c>
      <c r="AG29" s="20">
        <v>22.03</v>
      </c>
      <c r="AH29" s="46">
        <v>106.77999999999999</v>
      </c>
      <c r="AI29" s="44">
        <v>121.09</v>
      </c>
      <c r="AJ29" s="45">
        <v>36.57</v>
      </c>
      <c r="AK29" s="44">
        <v>0.97</v>
      </c>
      <c r="AL29" s="43">
        <v>15.25</v>
      </c>
      <c r="AM29" s="42">
        <v>16.22</v>
      </c>
      <c r="AN29" s="41">
        <v>4.4400000000000004</v>
      </c>
      <c r="AO29" s="40">
        <v>7593</v>
      </c>
      <c r="AP29" s="39">
        <v>31.71</v>
      </c>
      <c r="AQ29" s="18">
        <f>ROUND(((754.394)/(38974.27+38024.17))*(K29+L29),2)</f>
        <v>0.76</v>
      </c>
      <c r="AR29" s="15">
        <v>7.47</v>
      </c>
      <c r="AS29" s="15">
        <v>3</v>
      </c>
      <c r="AT29" s="15">
        <f>14.94+[3]Лист1!$H$5</f>
        <v>19.16</v>
      </c>
      <c r="AU29" s="15"/>
      <c r="AV29" s="16">
        <f>SUM(BA29+BC29+BD29+BE29+BI29+BH29)</f>
        <v>0</v>
      </c>
      <c r="AW29" s="15"/>
      <c r="AX29" s="15"/>
      <c r="AY29" s="15"/>
      <c r="AZ29" s="15"/>
      <c r="BA29" s="16">
        <f>SUM(AW29:AZ29)</f>
        <v>0</v>
      </c>
      <c r="BB29" s="38"/>
      <c r="BC29" s="15"/>
      <c r="BD29" s="15"/>
      <c r="BE29" s="15"/>
      <c r="BF29" s="17">
        <f>BG29+BH29+BI29</f>
        <v>45.379999999999995</v>
      </c>
      <c r="BG29" s="37">
        <v>45.379999999999995</v>
      </c>
      <c r="BH29" s="36"/>
      <c r="BI29" s="16"/>
      <c r="BJ29" s="15">
        <v>1.21</v>
      </c>
      <c r="BK29" s="15"/>
      <c r="BL29" s="15">
        <v>1.21</v>
      </c>
      <c r="BM29" s="15">
        <v>1.45</v>
      </c>
      <c r="BN29" s="35">
        <v>2.66</v>
      </c>
      <c r="BO29" s="34">
        <v>284.98</v>
      </c>
      <c r="BP29" s="14">
        <v>12.12</v>
      </c>
      <c r="BQ29" s="15">
        <v>154.47999999999999</v>
      </c>
      <c r="BR29" s="13">
        <v>9.9499999999999993</v>
      </c>
      <c r="BS29" s="33">
        <v>629.80000000000007</v>
      </c>
      <c r="BT29" s="32">
        <v>13.149999999999977</v>
      </c>
    </row>
    <row r="30" spans="1:72" s="12" customFormat="1" ht="33.75" x14ac:dyDescent="0.2">
      <c r="A30" s="207">
        <v>16</v>
      </c>
      <c r="B30" s="208" t="s">
        <v>54</v>
      </c>
      <c r="C30" s="49">
        <v>4696.21</v>
      </c>
      <c r="D30" s="31">
        <v>3543.83</v>
      </c>
      <c r="E30" s="26">
        <v>3543.83</v>
      </c>
      <c r="F30" s="30">
        <v>3442.75</v>
      </c>
      <c r="G30" s="52">
        <v>101.08</v>
      </c>
      <c r="H30" s="27">
        <v>80</v>
      </c>
      <c r="I30" s="213">
        <f>[2]Лист1!$C$9</f>
        <v>160</v>
      </c>
      <c r="J30" s="29">
        <v>13.58</v>
      </c>
      <c r="K30" s="28">
        <v>13.96</v>
      </c>
      <c r="L30" s="27">
        <v>91.05</v>
      </c>
      <c r="M30" s="20">
        <v>104.26</v>
      </c>
      <c r="N30" s="20">
        <v>134.69</v>
      </c>
      <c r="O30" s="20">
        <v>144.93</v>
      </c>
      <c r="P30" s="26">
        <v>170.09</v>
      </c>
      <c r="Q30" s="26">
        <v>202.75</v>
      </c>
      <c r="R30" s="25">
        <v>623.65000000000009</v>
      </c>
      <c r="S30" s="24">
        <v>591.01</v>
      </c>
      <c r="T30" s="83">
        <f t="shared" si="0"/>
        <v>105.52</v>
      </c>
      <c r="U30" s="19">
        <v>30.31</v>
      </c>
      <c r="V30" s="21">
        <v>10.18</v>
      </c>
      <c r="W30" s="20"/>
      <c r="X30" s="23">
        <v>2.41</v>
      </c>
      <c r="Y30" s="20">
        <v>2.41</v>
      </c>
      <c r="Z30" s="23">
        <v>13.94</v>
      </c>
      <c r="AA30" s="48">
        <v>56.839999999999989</v>
      </c>
      <c r="AB30" s="19">
        <v>56.21</v>
      </c>
      <c r="AC30" s="22">
        <v>18.739999999999998</v>
      </c>
      <c r="AD30" s="20">
        <v>0.45</v>
      </c>
      <c r="AE30" s="20">
        <v>3.4</v>
      </c>
      <c r="AF30" s="47">
        <v>3.85</v>
      </c>
      <c r="AG30" s="20">
        <v>20.91</v>
      </c>
      <c r="AH30" s="46">
        <v>99.71</v>
      </c>
      <c r="AI30" s="44">
        <v>114.92</v>
      </c>
      <c r="AJ30" s="45">
        <v>34.71</v>
      </c>
      <c r="AK30" s="44">
        <v>1.1399999999999999</v>
      </c>
      <c r="AL30" s="43">
        <v>14.47</v>
      </c>
      <c r="AM30" s="42">
        <v>15.610000000000001</v>
      </c>
      <c r="AN30" s="41">
        <v>4.21</v>
      </c>
      <c r="AO30" s="40">
        <v>15600</v>
      </c>
      <c r="AP30" s="39">
        <v>65.16</v>
      </c>
      <c r="AQ30" s="18">
        <f>ROUND(((754.394)/(38974.27+38024.17))*(K30+L30),2)</f>
        <v>1.03</v>
      </c>
      <c r="AR30" s="15">
        <v>7.42</v>
      </c>
      <c r="AS30" s="15">
        <v>7</v>
      </c>
      <c r="AT30" s="15">
        <v>15.49</v>
      </c>
      <c r="AU30" s="15"/>
      <c r="AV30" s="16">
        <f>SUM(BA30+BC30+BD30+BE30+BI30+BH30)</f>
        <v>15.2</v>
      </c>
      <c r="AW30" s="15"/>
      <c r="AX30" s="15"/>
      <c r="AY30" s="15"/>
      <c r="AZ30" s="15"/>
      <c r="BA30" s="16">
        <f>SUM(AW30:AZ30)</f>
        <v>0</v>
      </c>
      <c r="BB30" s="38"/>
      <c r="BC30" s="15"/>
      <c r="BD30" s="15"/>
      <c r="BE30" s="15">
        <v>15.2</v>
      </c>
      <c r="BF30" s="17">
        <f>BG30+BH30+BI30</f>
        <v>71.83</v>
      </c>
      <c r="BG30" s="37">
        <v>71.83</v>
      </c>
      <c r="BH30" s="36"/>
      <c r="BI30" s="16"/>
      <c r="BJ30" s="15">
        <v>1.21</v>
      </c>
      <c r="BK30" s="15"/>
      <c r="BL30" s="15">
        <v>1.21</v>
      </c>
      <c r="BM30" s="15">
        <v>1.38</v>
      </c>
      <c r="BN30" s="35">
        <v>2.59</v>
      </c>
      <c r="BO30" s="34">
        <v>308.06</v>
      </c>
      <c r="BP30" s="14">
        <v>11.5</v>
      </c>
      <c r="BQ30" s="15">
        <v>146.6</v>
      </c>
      <c r="BR30" s="13">
        <v>9.44</v>
      </c>
      <c r="BS30" s="33">
        <v>632.15000000000009</v>
      </c>
      <c r="BT30" s="32">
        <v>-8.5</v>
      </c>
    </row>
    <row r="31" spans="1:72" s="12" customFormat="1" ht="33.75" x14ac:dyDescent="0.2">
      <c r="A31" s="207">
        <v>17</v>
      </c>
      <c r="B31" s="208" t="s">
        <v>53</v>
      </c>
      <c r="C31" s="49">
        <v>4684.37</v>
      </c>
      <c r="D31" s="31">
        <v>3530.77</v>
      </c>
      <c r="E31" s="26">
        <v>3530.77</v>
      </c>
      <c r="F31" s="30">
        <v>3398.27</v>
      </c>
      <c r="G31" s="52">
        <v>132.5</v>
      </c>
      <c r="H31" s="27">
        <v>80</v>
      </c>
      <c r="I31" s="213">
        <f>[2]Лист1!$C$11</f>
        <v>179</v>
      </c>
      <c r="J31" s="29">
        <v>14.55</v>
      </c>
      <c r="K31" s="28">
        <v>14.96</v>
      </c>
      <c r="L31" s="27">
        <v>53.94</v>
      </c>
      <c r="M31" s="20">
        <v>37.72</v>
      </c>
      <c r="N31" s="20">
        <v>42.81</v>
      </c>
      <c r="O31" s="20">
        <v>38.58</v>
      </c>
      <c r="P31" s="26">
        <v>54.23</v>
      </c>
      <c r="Q31" s="26">
        <v>66.84</v>
      </c>
      <c r="R31" s="25">
        <v>654.66</v>
      </c>
      <c r="S31" s="24">
        <v>646.16999999999996</v>
      </c>
      <c r="T31" s="83">
        <f t="shared" si="0"/>
        <v>101.31</v>
      </c>
      <c r="U31" s="19">
        <v>32.950000000000003</v>
      </c>
      <c r="V31" s="21">
        <v>11.06</v>
      </c>
      <c r="W31" s="20">
        <v>46.1</v>
      </c>
      <c r="X31" s="23">
        <v>2.61</v>
      </c>
      <c r="Y31" s="20">
        <v>48.71</v>
      </c>
      <c r="Z31" s="23">
        <v>15.15</v>
      </c>
      <c r="AA31" s="48">
        <v>107.87</v>
      </c>
      <c r="AB31" s="19">
        <v>61.11</v>
      </c>
      <c r="AC31" s="22">
        <v>20.37</v>
      </c>
      <c r="AD31" s="20">
        <v>7.03</v>
      </c>
      <c r="AE31" s="20">
        <v>3.7</v>
      </c>
      <c r="AF31" s="47">
        <v>10.73</v>
      </c>
      <c r="AG31" s="20">
        <v>22.73</v>
      </c>
      <c r="AH31" s="46">
        <v>114.94000000000001</v>
      </c>
      <c r="AI31" s="44">
        <v>124.93</v>
      </c>
      <c r="AJ31" s="45">
        <v>37.729999999999997</v>
      </c>
      <c r="AK31" s="44">
        <v>1.23</v>
      </c>
      <c r="AL31" s="43">
        <v>15.73</v>
      </c>
      <c r="AM31" s="42">
        <v>16.96</v>
      </c>
      <c r="AN31" s="41">
        <v>4.58</v>
      </c>
      <c r="AO31" s="40">
        <v>10029</v>
      </c>
      <c r="AP31" s="39">
        <v>45.35</v>
      </c>
      <c r="AQ31" s="18">
        <f>ROUND(((754.394)/(38974.27+38024.17))*(K31+L31),2)</f>
        <v>0.68</v>
      </c>
      <c r="AR31" s="15">
        <v>7.5</v>
      </c>
      <c r="AS31" s="15">
        <v>7</v>
      </c>
      <c r="AT31" s="15">
        <v>14.84</v>
      </c>
      <c r="AU31" s="15"/>
      <c r="AV31" s="16">
        <f>SUM(BA31+BC31+BD31+BE31+BI31+BH31)</f>
        <v>494.33</v>
      </c>
      <c r="AW31" s="15"/>
      <c r="AX31" s="15"/>
      <c r="AY31" s="15"/>
      <c r="AZ31" s="15"/>
      <c r="BA31" s="16">
        <f>SUM(AW31:AZ31)</f>
        <v>0</v>
      </c>
      <c r="BB31" s="38"/>
      <c r="BC31" s="15"/>
      <c r="BD31" s="15"/>
      <c r="BE31" s="15"/>
      <c r="BF31" s="17">
        <f>BG31+BH31+BI31</f>
        <v>564.9</v>
      </c>
      <c r="BG31" s="37">
        <v>70.569999999999993</v>
      </c>
      <c r="BH31" s="36">
        <v>494.33</v>
      </c>
      <c r="BI31" s="16"/>
      <c r="BJ31" s="15">
        <v>1.21</v>
      </c>
      <c r="BK31" s="15"/>
      <c r="BL31" s="15">
        <v>1.21</v>
      </c>
      <c r="BM31" s="15">
        <v>1.5</v>
      </c>
      <c r="BN31" s="35">
        <v>497.03999999999996</v>
      </c>
      <c r="BO31" s="34">
        <v>774.84000000000015</v>
      </c>
      <c r="BP31" s="14">
        <v>12.5</v>
      </c>
      <c r="BQ31" s="15">
        <v>159.37</v>
      </c>
      <c r="BR31" s="13">
        <v>10.26</v>
      </c>
      <c r="BS31" s="33">
        <v>1179.78</v>
      </c>
      <c r="BT31" s="32">
        <v>-525.12</v>
      </c>
    </row>
    <row r="32" spans="1:72" s="12" customFormat="1" ht="33.75" x14ac:dyDescent="0.2">
      <c r="A32" s="207">
        <v>18</v>
      </c>
      <c r="B32" s="208" t="s">
        <v>52</v>
      </c>
      <c r="C32" s="49">
        <v>4682.2</v>
      </c>
      <c r="D32" s="31">
        <v>3536.5</v>
      </c>
      <c r="E32" s="26">
        <v>3536.5</v>
      </c>
      <c r="F32" s="30">
        <v>3461.6</v>
      </c>
      <c r="G32" s="52">
        <v>74.900000000000006</v>
      </c>
      <c r="H32" s="27">
        <v>80</v>
      </c>
      <c r="I32" s="213">
        <f>[2]Лист1!$C$13</f>
        <v>155</v>
      </c>
      <c r="J32" s="29">
        <v>13.43</v>
      </c>
      <c r="K32" s="28">
        <v>14.1</v>
      </c>
      <c r="L32" s="27">
        <v>80.209999999999994</v>
      </c>
      <c r="M32" s="20">
        <v>70.400000000000006</v>
      </c>
      <c r="N32" s="20">
        <v>69.069999999999993</v>
      </c>
      <c r="O32" s="20">
        <v>72.22</v>
      </c>
      <c r="P32" s="26">
        <v>91.03</v>
      </c>
      <c r="Q32" s="26">
        <v>100.74</v>
      </c>
      <c r="R32" s="25">
        <v>616.37</v>
      </c>
      <c r="S32" s="24">
        <v>606.33999999999992</v>
      </c>
      <c r="T32" s="83">
        <f t="shared" si="0"/>
        <v>101.65</v>
      </c>
      <c r="U32" s="19">
        <v>30.44</v>
      </c>
      <c r="V32" s="21">
        <v>10.220000000000001</v>
      </c>
      <c r="W32" s="20"/>
      <c r="X32" s="23">
        <v>2.42</v>
      </c>
      <c r="Y32" s="20">
        <v>2.42</v>
      </c>
      <c r="Z32" s="23">
        <v>14</v>
      </c>
      <c r="AA32" s="48">
        <v>57.080000000000005</v>
      </c>
      <c r="AB32" s="19">
        <v>56.46</v>
      </c>
      <c r="AC32" s="22">
        <v>18.82</v>
      </c>
      <c r="AD32" s="20">
        <v>3.12</v>
      </c>
      <c r="AE32" s="20">
        <v>3.42</v>
      </c>
      <c r="AF32" s="47">
        <v>6.54</v>
      </c>
      <c r="AG32" s="20">
        <v>21</v>
      </c>
      <c r="AH32" s="46">
        <v>102.82000000000001</v>
      </c>
      <c r="AI32" s="44">
        <v>115.42</v>
      </c>
      <c r="AJ32" s="45">
        <v>34.86</v>
      </c>
      <c r="AK32" s="44">
        <v>0.91</v>
      </c>
      <c r="AL32" s="43">
        <v>14.53</v>
      </c>
      <c r="AM32" s="42">
        <v>15.44</v>
      </c>
      <c r="AN32" s="41">
        <v>4.2300000000000004</v>
      </c>
      <c r="AO32" s="40">
        <v>9037</v>
      </c>
      <c r="AP32" s="39">
        <v>39.04</v>
      </c>
      <c r="AQ32" s="18">
        <f>ROUND(((754.394)/(38974.27+38024.17))*(K32+L32),2)</f>
        <v>0.92</v>
      </c>
      <c r="AR32" s="15">
        <v>7.44</v>
      </c>
      <c r="AS32" s="15"/>
      <c r="AT32" s="15">
        <v>15.82</v>
      </c>
      <c r="AU32" s="15"/>
      <c r="AV32" s="16">
        <f>SUM(BA32+BC32+BD32+BE32+BI32+BH32)</f>
        <v>7.65</v>
      </c>
      <c r="AW32" s="15"/>
      <c r="AX32" s="15">
        <v>7.65</v>
      </c>
      <c r="AY32" s="15"/>
      <c r="AZ32" s="15"/>
      <c r="BA32" s="16">
        <f>SUM(AW32:AZ32)</f>
        <v>7.65</v>
      </c>
      <c r="BB32" s="38"/>
      <c r="BC32" s="15"/>
      <c r="BD32" s="15"/>
      <c r="BE32" s="15"/>
      <c r="BF32" s="17">
        <f>BG32+BH32+BI32</f>
        <v>47.6</v>
      </c>
      <c r="BG32" s="37">
        <v>47.6</v>
      </c>
      <c r="BH32" s="36"/>
      <c r="BI32" s="16"/>
      <c r="BJ32" s="15">
        <v>1.21</v>
      </c>
      <c r="BK32" s="15"/>
      <c r="BL32" s="15">
        <v>1.21</v>
      </c>
      <c r="BM32" s="15">
        <v>1.38</v>
      </c>
      <c r="BN32" s="35">
        <v>2.59</v>
      </c>
      <c r="BO32" s="34">
        <v>279.42</v>
      </c>
      <c r="BP32" s="14">
        <v>11.55</v>
      </c>
      <c r="BQ32" s="15">
        <v>147.24</v>
      </c>
      <c r="BR32" s="13">
        <v>9.48</v>
      </c>
      <c r="BS32" s="33">
        <v>607.59000000000015</v>
      </c>
      <c r="BT32" s="32">
        <v>8.779999999999859</v>
      </c>
    </row>
    <row r="33" spans="1:72" s="12" customFormat="1" ht="33.75" x14ac:dyDescent="0.2">
      <c r="A33" s="207">
        <v>19</v>
      </c>
      <c r="B33" s="208" t="s">
        <v>51</v>
      </c>
      <c r="C33" s="49">
        <v>4661.25</v>
      </c>
      <c r="D33" s="31">
        <v>3512.87</v>
      </c>
      <c r="E33" s="26">
        <v>3482.62</v>
      </c>
      <c r="F33" s="30">
        <v>3326.27</v>
      </c>
      <c r="G33" s="52">
        <v>186.6</v>
      </c>
      <c r="H33" s="27">
        <v>79</v>
      </c>
      <c r="I33" s="213">
        <f>[2]Лист1!$C$14</f>
        <v>153</v>
      </c>
      <c r="J33" s="29">
        <v>15.55</v>
      </c>
      <c r="K33" s="28">
        <v>15.99</v>
      </c>
      <c r="L33" s="27">
        <v>85.78</v>
      </c>
      <c r="M33" s="20">
        <v>66.69</v>
      </c>
      <c r="N33" s="20">
        <v>87.03</v>
      </c>
      <c r="O33" s="20">
        <v>109.1</v>
      </c>
      <c r="P33" s="26">
        <v>118.01</v>
      </c>
      <c r="Q33" s="26">
        <v>141.34</v>
      </c>
      <c r="R33" s="25">
        <v>698.52</v>
      </c>
      <c r="S33" s="24">
        <v>673.98</v>
      </c>
      <c r="T33" s="83">
        <f t="shared" si="0"/>
        <v>103.64</v>
      </c>
      <c r="U33" s="19">
        <v>34.47</v>
      </c>
      <c r="V33" s="21">
        <v>11.57</v>
      </c>
      <c r="W33" s="20">
        <v>1.2</v>
      </c>
      <c r="X33" s="23">
        <v>2.74</v>
      </c>
      <c r="Y33" s="20">
        <v>3.9400000000000004</v>
      </c>
      <c r="Z33" s="23">
        <v>15.85</v>
      </c>
      <c r="AA33" s="48">
        <v>65.83</v>
      </c>
      <c r="AB33" s="19">
        <v>63.93</v>
      </c>
      <c r="AC33" s="22">
        <v>21.31</v>
      </c>
      <c r="AD33" s="20"/>
      <c r="AE33" s="20">
        <v>3.87</v>
      </c>
      <c r="AF33" s="47">
        <v>3.87</v>
      </c>
      <c r="AG33" s="20">
        <v>23.78</v>
      </c>
      <c r="AH33" s="46">
        <v>112.89</v>
      </c>
      <c r="AI33" s="44">
        <v>130.69</v>
      </c>
      <c r="AJ33" s="45">
        <v>39.47</v>
      </c>
      <c r="AK33" s="44">
        <v>0.5</v>
      </c>
      <c r="AL33" s="43">
        <v>16.46</v>
      </c>
      <c r="AM33" s="42">
        <v>16.96</v>
      </c>
      <c r="AN33" s="41">
        <v>4.79</v>
      </c>
      <c r="AO33" s="40">
        <v>10380</v>
      </c>
      <c r="AP33" s="39">
        <v>45.36</v>
      </c>
      <c r="AQ33" s="18">
        <f>ROUND(((754.394)/(38974.27+38024.17))*(K33+L33),2)</f>
        <v>1</v>
      </c>
      <c r="AR33" s="15">
        <v>4.7</v>
      </c>
      <c r="AS33" s="51">
        <v>7</v>
      </c>
      <c r="AT33" s="15">
        <v>14.55</v>
      </c>
      <c r="AU33" s="15"/>
      <c r="AV33" s="16">
        <f>SUM(BA33+BC33+BD33+BE33+BI33+BH33)</f>
        <v>0</v>
      </c>
      <c r="AW33" s="15"/>
      <c r="AX33" s="15"/>
      <c r="AY33" s="15"/>
      <c r="AZ33" s="15"/>
      <c r="BA33" s="16">
        <f>SUM(AW33:AZ33)</f>
        <v>0</v>
      </c>
      <c r="BB33" s="38"/>
      <c r="BC33" s="15"/>
      <c r="BD33" s="15"/>
      <c r="BE33" s="51"/>
      <c r="BF33" s="17">
        <f>BG33+BH33+BI33</f>
        <v>67.180000000000007</v>
      </c>
      <c r="BG33" s="37">
        <v>67.180000000000007</v>
      </c>
      <c r="BH33" s="36"/>
      <c r="BI33" s="16"/>
      <c r="BJ33" s="15">
        <v>1.21</v>
      </c>
      <c r="BK33" s="15"/>
      <c r="BL33" s="15">
        <v>1.21</v>
      </c>
      <c r="BM33" s="15">
        <v>1.57</v>
      </c>
      <c r="BN33" s="35">
        <v>2.7800000000000002</v>
      </c>
      <c r="BO33" s="34">
        <v>312.27</v>
      </c>
      <c r="BP33" s="14">
        <v>13.08</v>
      </c>
      <c r="BQ33" s="15">
        <v>166.72</v>
      </c>
      <c r="BR33" s="13">
        <v>10.74</v>
      </c>
      <c r="BS33" s="33">
        <v>681.53</v>
      </c>
      <c r="BT33" s="32">
        <v>16.990000000000009</v>
      </c>
    </row>
    <row r="34" spans="1:72" s="12" customFormat="1" ht="33.75" x14ac:dyDescent="0.2">
      <c r="A34" s="207">
        <v>20</v>
      </c>
      <c r="B34" s="208" t="s">
        <v>50</v>
      </c>
      <c r="C34" s="49">
        <v>4685.21</v>
      </c>
      <c r="D34" s="31">
        <v>3527.96</v>
      </c>
      <c r="E34" s="26">
        <v>3527.96</v>
      </c>
      <c r="F34" s="30">
        <v>3233.29</v>
      </c>
      <c r="G34" s="52">
        <v>294.67</v>
      </c>
      <c r="H34" s="27">
        <v>80</v>
      </c>
      <c r="I34" s="213">
        <f>[2]Лист1!$C$15</f>
        <v>160</v>
      </c>
      <c r="J34" s="29">
        <v>14.94</v>
      </c>
      <c r="K34" s="28">
        <v>15.36</v>
      </c>
      <c r="L34" s="27">
        <v>83.91</v>
      </c>
      <c r="M34" s="20">
        <v>66.180000000000007</v>
      </c>
      <c r="N34" s="20">
        <v>93.5</v>
      </c>
      <c r="O34" s="20">
        <v>121.47</v>
      </c>
      <c r="P34" s="26">
        <v>130.94999999999999</v>
      </c>
      <c r="Q34" s="26">
        <v>139.29</v>
      </c>
      <c r="R34" s="25">
        <v>681.74</v>
      </c>
      <c r="S34" s="24">
        <v>673.74</v>
      </c>
      <c r="T34" s="83">
        <f t="shared" si="0"/>
        <v>101.19</v>
      </c>
      <c r="U34" s="19">
        <v>33.93</v>
      </c>
      <c r="V34" s="21">
        <v>11.39</v>
      </c>
      <c r="W34" s="20">
        <v>7.26</v>
      </c>
      <c r="X34" s="23">
        <v>2.69</v>
      </c>
      <c r="Y34" s="20">
        <v>9.9499999999999993</v>
      </c>
      <c r="Z34" s="23">
        <v>15.6</v>
      </c>
      <c r="AA34" s="48">
        <v>70.86999999999999</v>
      </c>
      <c r="AB34" s="19">
        <v>62.92</v>
      </c>
      <c r="AC34" s="22">
        <v>20.98</v>
      </c>
      <c r="AD34" s="20">
        <v>2.16</v>
      </c>
      <c r="AE34" s="20">
        <v>3.81</v>
      </c>
      <c r="AF34" s="47">
        <v>5.9700000000000006</v>
      </c>
      <c r="AG34" s="20">
        <v>23.4</v>
      </c>
      <c r="AH34" s="46">
        <v>113.27000000000001</v>
      </c>
      <c r="AI34" s="44">
        <v>128.63999999999999</v>
      </c>
      <c r="AJ34" s="45">
        <v>38.85</v>
      </c>
      <c r="AK34" s="44">
        <v>3.42</v>
      </c>
      <c r="AL34" s="43">
        <v>16.2</v>
      </c>
      <c r="AM34" s="42">
        <v>19.619999999999997</v>
      </c>
      <c r="AN34" s="41">
        <v>4.71</v>
      </c>
      <c r="AO34" s="40">
        <v>5774</v>
      </c>
      <c r="AP34" s="39">
        <v>23.96</v>
      </c>
      <c r="AQ34" s="18">
        <f>ROUND(((754.394)/(38974.27+38024.17))*(K34+L34),2)</f>
        <v>0.97</v>
      </c>
      <c r="AR34" s="15">
        <v>4.72</v>
      </c>
      <c r="AS34" s="15">
        <v>7</v>
      </c>
      <c r="AT34" s="15">
        <v>16.78</v>
      </c>
      <c r="AU34" s="15"/>
      <c r="AV34" s="16">
        <f>SUM(BA34+BC34+BD34+BE34+BI34+BH34)</f>
        <v>2.35</v>
      </c>
      <c r="AW34" s="15"/>
      <c r="AX34" s="15"/>
      <c r="AY34" s="15"/>
      <c r="AZ34" s="15"/>
      <c r="BA34" s="16">
        <f>SUM(AW34:AZ34)</f>
        <v>0</v>
      </c>
      <c r="BB34" s="38"/>
      <c r="BC34" s="15"/>
      <c r="BD34" s="15"/>
      <c r="BE34" s="15">
        <v>2.35</v>
      </c>
      <c r="BF34" s="17">
        <f>BG34+BH34+BI34</f>
        <v>71.78</v>
      </c>
      <c r="BG34" s="37">
        <v>71.78</v>
      </c>
      <c r="BH34" s="36"/>
      <c r="BI34" s="16"/>
      <c r="BJ34" s="15">
        <v>1.21</v>
      </c>
      <c r="BK34" s="15"/>
      <c r="BL34" s="15">
        <v>1.21</v>
      </c>
      <c r="BM34" s="15">
        <v>1.54</v>
      </c>
      <c r="BN34" s="35">
        <v>2.75</v>
      </c>
      <c r="BO34" s="34">
        <v>290.01</v>
      </c>
      <c r="BP34" s="14">
        <v>12.87</v>
      </c>
      <c r="BQ34" s="15">
        <v>164.1</v>
      </c>
      <c r="BR34" s="13">
        <v>10.57</v>
      </c>
      <c r="BS34" s="33">
        <v>661.69</v>
      </c>
      <c r="BT34" s="32">
        <v>20.049999999999955</v>
      </c>
    </row>
    <row r="35" spans="1:72" s="12" customFormat="1" ht="33.75" x14ac:dyDescent="0.2">
      <c r="A35" s="207">
        <v>21</v>
      </c>
      <c r="B35" s="208" t="s">
        <v>49</v>
      </c>
      <c r="C35" s="49">
        <v>4692.75</v>
      </c>
      <c r="D35" s="31">
        <v>3530.73</v>
      </c>
      <c r="E35" s="26">
        <v>3530.73</v>
      </c>
      <c r="F35" s="30">
        <v>3383.53</v>
      </c>
      <c r="G35" s="52">
        <v>147.19999999999999</v>
      </c>
      <c r="H35" s="27">
        <v>80</v>
      </c>
      <c r="I35" s="213">
        <f>[2]Лист1!$C$18</f>
        <v>141</v>
      </c>
      <c r="J35" s="29">
        <v>15.13</v>
      </c>
      <c r="K35" s="28">
        <v>15.55</v>
      </c>
      <c r="L35" s="27">
        <v>36.06</v>
      </c>
      <c r="M35" s="20">
        <v>26.56</v>
      </c>
      <c r="N35" s="20">
        <v>43.08</v>
      </c>
      <c r="O35" s="20">
        <v>27.5</v>
      </c>
      <c r="P35" s="26">
        <v>20.51</v>
      </c>
      <c r="Q35" s="26">
        <v>40.26</v>
      </c>
      <c r="R35" s="25">
        <v>689.03000000000009</v>
      </c>
      <c r="S35" s="24">
        <v>669.7700000000001</v>
      </c>
      <c r="T35" s="83">
        <f t="shared" si="0"/>
        <v>102.88</v>
      </c>
      <c r="U35" s="19">
        <v>34.08</v>
      </c>
      <c r="V35" s="21">
        <v>11.44</v>
      </c>
      <c r="W35" s="20">
        <v>1.76</v>
      </c>
      <c r="X35" s="23">
        <v>2.7</v>
      </c>
      <c r="Y35" s="20">
        <v>4.46</v>
      </c>
      <c r="Z35" s="23">
        <v>15.67</v>
      </c>
      <c r="AA35" s="48">
        <v>65.649999999999991</v>
      </c>
      <c r="AB35" s="19">
        <v>63.2</v>
      </c>
      <c r="AC35" s="22">
        <v>21.07</v>
      </c>
      <c r="AD35" s="20">
        <v>1.7</v>
      </c>
      <c r="AE35" s="20">
        <v>3.83</v>
      </c>
      <c r="AF35" s="47">
        <v>5.53</v>
      </c>
      <c r="AG35" s="20">
        <v>23.51</v>
      </c>
      <c r="AH35" s="46">
        <v>113.31000000000002</v>
      </c>
      <c r="AI35" s="44">
        <v>129.21</v>
      </c>
      <c r="AJ35" s="45">
        <v>39.020000000000003</v>
      </c>
      <c r="AK35" s="44">
        <v>0.48</v>
      </c>
      <c r="AL35" s="43">
        <v>16.27</v>
      </c>
      <c r="AM35" s="42">
        <v>16.75</v>
      </c>
      <c r="AN35" s="41">
        <v>4.7300000000000004</v>
      </c>
      <c r="AO35" s="40">
        <v>8918</v>
      </c>
      <c r="AP35" s="39">
        <v>37.86</v>
      </c>
      <c r="AQ35" s="18">
        <f>ROUND(((754.394)/(38974.27+38024.17))*(K35+L35),2)</f>
        <v>0.51</v>
      </c>
      <c r="AR35" s="15">
        <v>4.7300000000000004</v>
      </c>
      <c r="AS35" s="15">
        <v>7</v>
      </c>
      <c r="AT35" s="15">
        <v>16.32</v>
      </c>
      <c r="AU35" s="15"/>
      <c r="AV35" s="16">
        <f>SUM(BA35+BC35+BD35+BE35+BI35+BH35)</f>
        <v>0</v>
      </c>
      <c r="AW35" s="15"/>
      <c r="AX35" s="15"/>
      <c r="AY35" s="15"/>
      <c r="AZ35" s="15"/>
      <c r="BA35" s="16">
        <f>SUM(AW35:AZ35)</f>
        <v>0</v>
      </c>
      <c r="BB35" s="38"/>
      <c r="BC35" s="15"/>
      <c r="BD35" s="15"/>
      <c r="BE35" s="15"/>
      <c r="BF35" s="17">
        <f>BG35+BH35+BI35</f>
        <v>70.84</v>
      </c>
      <c r="BG35" s="37">
        <v>70.84</v>
      </c>
      <c r="BH35" s="36"/>
      <c r="BI35" s="16"/>
      <c r="BJ35" s="15">
        <v>1.22</v>
      </c>
      <c r="BK35" s="15"/>
      <c r="BL35" s="15">
        <v>1.22</v>
      </c>
      <c r="BM35" s="15">
        <v>1.55</v>
      </c>
      <c r="BN35" s="35">
        <v>2.77</v>
      </c>
      <c r="BO35" s="34">
        <v>302.3</v>
      </c>
      <c r="BP35" s="14">
        <v>12.93</v>
      </c>
      <c r="BQ35" s="15">
        <v>164.83</v>
      </c>
      <c r="BR35" s="13">
        <v>10.62</v>
      </c>
      <c r="BS35" s="33">
        <v>669.64</v>
      </c>
      <c r="BT35" s="32">
        <v>19.3900000000001</v>
      </c>
    </row>
    <row r="36" spans="1:72" s="12" customFormat="1" ht="11.25" x14ac:dyDescent="0.2">
      <c r="A36" s="207">
        <v>22</v>
      </c>
      <c r="B36" s="208" t="s">
        <v>48</v>
      </c>
      <c r="C36" s="49">
        <v>5660.6</v>
      </c>
      <c r="D36" s="31">
        <v>3787.1</v>
      </c>
      <c r="E36" s="26">
        <v>3787.1</v>
      </c>
      <c r="F36" s="30">
        <v>3561.4</v>
      </c>
      <c r="G36" s="52">
        <v>225.7</v>
      </c>
      <c r="H36" s="27">
        <v>72</v>
      </c>
      <c r="I36" s="213">
        <f>[2]Лист1!$C$67</f>
        <v>150</v>
      </c>
      <c r="J36" s="29">
        <v>16.8</v>
      </c>
      <c r="K36" s="28">
        <v>17.27</v>
      </c>
      <c r="L36" s="27">
        <v>173.76999999999998</v>
      </c>
      <c r="M36" s="20">
        <v>159.36000000000001</v>
      </c>
      <c r="N36" s="20">
        <v>157.16999999999999</v>
      </c>
      <c r="O36" s="20">
        <v>200.73</v>
      </c>
      <c r="P36" s="26">
        <v>218.47</v>
      </c>
      <c r="Q36" s="26">
        <v>245.28</v>
      </c>
      <c r="R36" s="25">
        <v>891.97</v>
      </c>
      <c r="S36" s="24">
        <v>867.39</v>
      </c>
      <c r="T36" s="83">
        <f t="shared" si="0"/>
        <v>102.83</v>
      </c>
      <c r="U36" s="19">
        <v>40.5</v>
      </c>
      <c r="V36" s="21">
        <v>13.6</v>
      </c>
      <c r="W36" s="20">
        <v>0.65</v>
      </c>
      <c r="X36" s="23">
        <v>3.21</v>
      </c>
      <c r="Y36" s="20">
        <v>3.86</v>
      </c>
      <c r="Z36" s="23">
        <v>18.63</v>
      </c>
      <c r="AA36" s="48">
        <v>76.59</v>
      </c>
      <c r="AB36" s="19">
        <v>75.12</v>
      </c>
      <c r="AC36" s="22">
        <v>25.05</v>
      </c>
      <c r="AD36" s="20">
        <v>4.7699999999999996</v>
      </c>
      <c r="AE36" s="20">
        <v>4.55</v>
      </c>
      <c r="AF36" s="47">
        <v>9.32</v>
      </c>
      <c r="AG36" s="20">
        <v>27.94</v>
      </c>
      <c r="AH36" s="46">
        <v>137.43</v>
      </c>
      <c r="AI36" s="44">
        <v>153.57</v>
      </c>
      <c r="AJ36" s="45">
        <v>46.38</v>
      </c>
      <c r="AK36" s="44">
        <v>0.48</v>
      </c>
      <c r="AL36" s="43">
        <v>19.34</v>
      </c>
      <c r="AM36" s="42">
        <v>19.82</v>
      </c>
      <c r="AN36" s="41">
        <v>5.63</v>
      </c>
      <c r="AO36" s="40">
        <v>22653</v>
      </c>
      <c r="AP36" s="39">
        <v>95.04</v>
      </c>
      <c r="AQ36" s="18">
        <f>ROUND(((754.394)/(38974.27+38024.17))*(K36+L36),2)</f>
        <v>1.87</v>
      </c>
      <c r="AR36" s="15">
        <v>4.6900000000000004</v>
      </c>
      <c r="AS36" s="51">
        <v>7</v>
      </c>
      <c r="AT36" s="15">
        <v>16.760000000000002</v>
      </c>
      <c r="AU36" s="15"/>
      <c r="AV36" s="16">
        <f>SUM(BA36+BC36+BD36+BE36+BI36+BH36)</f>
        <v>0</v>
      </c>
      <c r="AW36" s="15"/>
      <c r="AX36" s="15"/>
      <c r="AY36" s="15"/>
      <c r="AZ36" s="15"/>
      <c r="BA36" s="16">
        <f>SUM(AW36:AZ36)</f>
        <v>0</v>
      </c>
      <c r="BB36" s="38"/>
      <c r="BC36" s="15"/>
      <c r="BD36" s="15"/>
      <c r="BE36" s="51"/>
      <c r="BF36" s="17">
        <f>BG36+BH36+BI36</f>
        <v>71.7</v>
      </c>
      <c r="BG36" s="37">
        <v>71.7</v>
      </c>
      <c r="BH36" s="36"/>
      <c r="BI36" s="16"/>
      <c r="BJ36" s="15">
        <v>0.83</v>
      </c>
      <c r="BK36" s="15">
        <v>1.66</v>
      </c>
      <c r="BL36" s="15">
        <v>2.4899999999999998</v>
      </c>
      <c r="BM36" s="15">
        <v>1.84</v>
      </c>
      <c r="BN36" s="35">
        <v>4.33</v>
      </c>
      <c r="BO36" s="34">
        <v>866.5</v>
      </c>
      <c r="BP36" s="14">
        <v>15.37</v>
      </c>
      <c r="BQ36" s="15">
        <v>195.91</v>
      </c>
      <c r="BR36" s="13">
        <v>12.62</v>
      </c>
      <c r="BS36" s="33">
        <v>1304.4199999999998</v>
      </c>
      <c r="BT36" s="32">
        <v>-412.44999999999982</v>
      </c>
    </row>
    <row r="37" spans="1:72" s="12" customFormat="1" ht="22.5" x14ac:dyDescent="0.2">
      <c r="A37" s="207">
        <v>23</v>
      </c>
      <c r="B37" s="208" t="s">
        <v>47</v>
      </c>
      <c r="C37" s="49">
        <v>5371.3099999999995</v>
      </c>
      <c r="D37" s="31">
        <v>4270.8</v>
      </c>
      <c r="E37" s="26">
        <v>3731.1</v>
      </c>
      <c r="F37" s="30">
        <v>3878.3</v>
      </c>
      <c r="G37" s="52">
        <v>392.5</v>
      </c>
      <c r="H37" s="27">
        <v>71</v>
      </c>
      <c r="I37" s="213">
        <f>[2]Лист1!$C$68</f>
        <v>189</v>
      </c>
      <c r="J37" s="29">
        <v>20.28</v>
      </c>
      <c r="K37" s="28">
        <v>20.85</v>
      </c>
      <c r="L37" s="27">
        <v>162.43</v>
      </c>
      <c r="M37" s="20">
        <v>176.36</v>
      </c>
      <c r="N37" s="20">
        <v>191.74</v>
      </c>
      <c r="O37" s="20">
        <v>241.5</v>
      </c>
      <c r="P37" s="26">
        <v>315.13</v>
      </c>
      <c r="Q37" s="26">
        <v>365.35</v>
      </c>
      <c r="R37" s="25">
        <v>974.03</v>
      </c>
      <c r="S37" s="24">
        <v>929.53</v>
      </c>
      <c r="T37" s="83">
        <f t="shared" si="0"/>
        <v>104.79</v>
      </c>
      <c r="U37" s="19">
        <v>47.68</v>
      </c>
      <c r="V37" s="21">
        <v>16.010000000000002</v>
      </c>
      <c r="W37" s="20">
        <v>45.04</v>
      </c>
      <c r="X37" s="23">
        <v>3.78</v>
      </c>
      <c r="Y37" s="20">
        <v>48.82</v>
      </c>
      <c r="Z37" s="23">
        <v>21.93</v>
      </c>
      <c r="AA37" s="48">
        <v>134.44</v>
      </c>
      <c r="AB37" s="19">
        <v>88.44</v>
      </c>
      <c r="AC37" s="22">
        <v>29.49</v>
      </c>
      <c r="AD37" s="20">
        <v>19.73</v>
      </c>
      <c r="AE37" s="20">
        <v>5.35</v>
      </c>
      <c r="AF37" s="47">
        <v>25.08</v>
      </c>
      <c r="AG37" s="20">
        <v>32.89</v>
      </c>
      <c r="AH37" s="46">
        <v>175.89999999999998</v>
      </c>
      <c r="AI37" s="44">
        <v>180.8</v>
      </c>
      <c r="AJ37" s="45">
        <v>54.6</v>
      </c>
      <c r="AK37" s="44">
        <v>0.91</v>
      </c>
      <c r="AL37" s="43">
        <v>22.77</v>
      </c>
      <c r="AM37" s="42">
        <v>23.68</v>
      </c>
      <c r="AN37" s="41">
        <v>6.62</v>
      </c>
      <c r="AO37" s="40">
        <v>12836</v>
      </c>
      <c r="AP37" s="39">
        <v>53.8</v>
      </c>
      <c r="AQ37" s="18">
        <f>ROUND(((754.394)/(38974.27+38024.17))*(K37+L37),2)</f>
        <v>1.8</v>
      </c>
      <c r="AR37" s="15">
        <v>4.49</v>
      </c>
      <c r="AS37" s="15"/>
      <c r="AT37" s="15">
        <v>19.62</v>
      </c>
      <c r="AU37" s="15">
        <f>'[1]Итого за 2019 год'!$AN$49</f>
        <v>148.83000000000001</v>
      </c>
      <c r="AV37" s="16">
        <f>SUM(BA37+BC37+BD37+BE37+BI37+BH37)</f>
        <v>347.47999999999996</v>
      </c>
      <c r="AW37" s="15">
        <f>'[4]ЛСР 17 граф'!$T$89+4.8</f>
        <v>18.2</v>
      </c>
      <c r="AX37" s="15">
        <v>329.28</v>
      </c>
      <c r="AY37" s="15"/>
      <c r="AZ37" s="15"/>
      <c r="BA37" s="16">
        <f>SUM(AW37:AZ37)</f>
        <v>347.47999999999996</v>
      </c>
      <c r="BB37" s="38"/>
      <c r="BC37" s="15"/>
      <c r="BD37" s="15"/>
      <c r="BE37" s="15"/>
      <c r="BF37" s="17">
        <f>BG37+BH37+BI37</f>
        <v>541.11</v>
      </c>
      <c r="BG37" s="37">
        <v>541.11</v>
      </c>
      <c r="BH37" s="36"/>
      <c r="BI37" s="16"/>
      <c r="BJ37" s="15">
        <v>0.7</v>
      </c>
      <c r="BK37" s="15">
        <v>1.39</v>
      </c>
      <c r="BL37" s="15">
        <v>2.09</v>
      </c>
      <c r="BM37" s="15">
        <v>2.17</v>
      </c>
      <c r="BN37" s="35">
        <v>4.26</v>
      </c>
      <c r="BO37" s="34">
        <v>661.66000000000008</v>
      </c>
      <c r="BP37" s="14">
        <v>18.100000000000001</v>
      </c>
      <c r="BQ37" s="15">
        <v>230.64</v>
      </c>
      <c r="BR37" s="13">
        <v>14.85</v>
      </c>
      <c r="BS37" s="33">
        <v>1235.5899999999999</v>
      </c>
      <c r="BT37" s="32">
        <v>-261.55999999999995</v>
      </c>
    </row>
    <row r="38" spans="1:72" s="12" customFormat="1" ht="11.25" x14ac:dyDescent="0.2">
      <c r="A38" s="207">
        <v>24</v>
      </c>
      <c r="B38" s="208" t="s">
        <v>46</v>
      </c>
      <c r="C38" s="49">
        <v>1151.7</v>
      </c>
      <c r="D38" s="31">
        <v>673.7</v>
      </c>
      <c r="E38" s="26">
        <v>602.1</v>
      </c>
      <c r="F38" s="30">
        <v>673.7</v>
      </c>
      <c r="G38" s="52">
        <v>0</v>
      </c>
      <c r="H38" s="27">
        <v>16</v>
      </c>
      <c r="I38" s="213">
        <f>[2]Лист1!$C$69</f>
        <v>18</v>
      </c>
      <c r="J38" s="29">
        <v>11.39</v>
      </c>
      <c r="K38" s="28">
        <v>11.71</v>
      </c>
      <c r="L38" s="27">
        <v>7.56</v>
      </c>
      <c r="M38" s="20">
        <v>6.07</v>
      </c>
      <c r="N38" s="20">
        <v>10.41</v>
      </c>
      <c r="O38" s="20">
        <v>18.96</v>
      </c>
      <c r="P38" s="26">
        <v>29.12</v>
      </c>
      <c r="Q38" s="26">
        <v>11.14</v>
      </c>
      <c r="R38" s="25">
        <v>98.31</v>
      </c>
      <c r="S38" s="24">
        <v>118.82</v>
      </c>
      <c r="T38" s="83">
        <f t="shared" si="0"/>
        <v>82.74</v>
      </c>
      <c r="U38" s="19">
        <v>4.92</v>
      </c>
      <c r="V38" s="21">
        <v>1.65</v>
      </c>
      <c r="W38" s="20">
        <v>1.7</v>
      </c>
      <c r="X38" s="23">
        <v>0.39</v>
      </c>
      <c r="Y38" s="20">
        <v>2.09</v>
      </c>
      <c r="Z38" s="23">
        <v>2.2599999999999998</v>
      </c>
      <c r="AA38" s="48">
        <v>10.92</v>
      </c>
      <c r="AB38" s="19">
        <v>9.1300000000000008</v>
      </c>
      <c r="AC38" s="22">
        <v>3.04</v>
      </c>
      <c r="AD38" s="20">
        <v>16.54</v>
      </c>
      <c r="AE38" s="20">
        <v>0.55000000000000004</v>
      </c>
      <c r="AF38" s="47">
        <v>17.09</v>
      </c>
      <c r="AG38" s="20">
        <v>3.39</v>
      </c>
      <c r="AH38" s="46">
        <v>32.65</v>
      </c>
      <c r="AI38" s="44">
        <v>18.66</v>
      </c>
      <c r="AJ38" s="45">
        <v>5.64</v>
      </c>
      <c r="AK38" s="44">
        <v>0.48</v>
      </c>
      <c r="AL38" s="43">
        <v>2.35</v>
      </c>
      <c r="AM38" s="42">
        <v>2.83</v>
      </c>
      <c r="AN38" s="41">
        <v>0.68</v>
      </c>
      <c r="AO38" s="40">
        <v>0</v>
      </c>
      <c r="AP38" s="39">
        <v>0</v>
      </c>
      <c r="AQ38" s="18">
        <f>ROUND(((754.394)/(38974.27+38024.17))*(K38+L38),2)</f>
        <v>0.19</v>
      </c>
      <c r="AR38" s="15">
        <v>4.43</v>
      </c>
      <c r="AS38" s="15"/>
      <c r="AT38" s="15">
        <v>22.59</v>
      </c>
      <c r="AU38" s="15">
        <f>'[1]Итого за 2019 год'!$AN$56</f>
        <v>146.6</v>
      </c>
      <c r="AV38" s="16">
        <f>SUM(BA38+BC38+BD38+BE38+BI38+BH38)</f>
        <v>139.19</v>
      </c>
      <c r="AW38" s="15">
        <f>'[4]ЛСР 17 граф'!$T$87+11.86</f>
        <v>45.85</v>
      </c>
      <c r="AX38" s="15">
        <v>93.34</v>
      </c>
      <c r="AY38" s="15"/>
      <c r="AZ38" s="15"/>
      <c r="BA38" s="16">
        <f>SUM(AW38:AZ38)</f>
        <v>139.19</v>
      </c>
      <c r="BB38" s="38"/>
      <c r="BC38" s="15"/>
      <c r="BD38" s="15"/>
      <c r="BE38" s="15"/>
      <c r="BF38" s="17">
        <f>BG38+BH38+BI38</f>
        <v>336.63</v>
      </c>
      <c r="BG38" s="37">
        <v>336.63</v>
      </c>
      <c r="BH38" s="36"/>
      <c r="BI38" s="16"/>
      <c r="BJ38" s="15">
        <v>0</v>
      </c>
      <c r="BK38" s="15"/>
      <c r="BL38" s="15">
        <v>0</v>
      </c>
      <c r="BM38" s="15">
        <v>0.22</v>
      </c>
      <c r="BN38" s="35">
        <v>0.22</v>
      </c>
      <c r="BO38" s="34">
        <v>35.57</v>
      </c>
      <c r="BP38" s="14">
        <v>1.87</v>
      </c>
      <c r="BQ38" s="15">
        <v>23.8</v>
      </c>
      <c r="BR38" s="13">
        <v>1.53</v>
      </c>
      <c r="BS38" s="33">
        <v>106.34</v>
      </c>
      <c r="BT38" s="32">
        <v>-8.0300000000000011</v>
      </c>
    </row>
    <row r="39" spans="1:72" s="12" customFormat="1" ht="11.25" x14ac:dyDescent="0.2">
      <c r="A39" s="207">
        <v>25</v>
      </c>
      <c r="B39" s="208" t="s">
        <v>45</v>
      </c>
      <c r="C39" s="49">
        <v>5889.64</v>
      </c>
      <c r="D39" s="31">
        <v>3995.94</v>
      </c>
      <c r="E39" s="26">
        <v>3995.94</v>
      </c>
      <c r="F39" s="30">
        <v>3995.94</v>
      </c>
      <c r="G39" s="52">
        <v>0</v>
      </c>
      <c r="H39" s="27">
        <v>76</v>
      </c>
      <c r="I39" s="213">
        <f>[2]Лист1!$C$70</f>
        <v>162</v>
      </c>
      <c r="J39" s="29">
        <v>17.829999999999998</v>
      </c>
      <c r="K39" s="28">
        <v>18.330000000000002</v>
      </c>
      <c r="L39" s="27">
        <v>73.19</v>
      </c>
      <c r="M39" s="20">
        <v>69.14</v>
      </c>
      <c r="N39" s="20">
        <v>96.23</v>
      </c>
      <c r="O39" s="20">
        <v>117.38</v>
      </c>
      <c r="P39" s="26">
        <v>128.41</v>
      </c>
      <c r="Q39" s="26">
        <v>100.4</v>
      </c>
      <c r="R39" s="25">
        <v>990.97</v>
      </c>
      <c r="S39" s="24">
        <v>1016.6800000000001</v>
      </c>
      <c r="T39" s="83">
        <f t="shared" si="0"/>
        <v>97.47</v>
      </c>
      <c r="U39" s="19">
        <v>46.9</v>
      </c>
      <c r="V39" s="21">
        <v>15.75</v>
      </c>
      <c r="W39" s="20">
        <v>4.97</v>
      </c>
      <c r="X39" s="23">
        <v>3.72</v>
      </c>
      <c r="Y39" s="20">
        <v>8.69</v>
      </c>
      <c r="Z39" s="23">
        <v>21.57</v>
      </c>
      <c r="AA39" s="48">
        <v>92.91</v>
      </c>
      <c r="AB39" s="19">
        <v>86.99</v>
      </c>
      <c r="AC39" s="22">
        <v>29</v>
      </c>
      <c r="AD39" s="20">
        <v>23.48</v>
      </c>
      <c r="AE39" s="20">
        <v>5.27</v>
      </c>
      <c r="AF39" s="47">
        <v>28.75</v>
      </c>
      <c r="AG39" s="20">
        <v>32.35</v>
      </c>
      <c r="AH39" s="46">
        <v>177.09</v>
      </c>
      <c r="AI39" s="44">
        <v>177.84</v>
      </c>
      <c r="AJ39" s="45">
        <v>53.71</v>
      </c>
      <c r="AK39" s="44">
        <v>0.68</v>
      </c>
      <c r="AL39" s="43">
        <v>22.39</v>
      </c>
      <c r="AM39" s="42">
        <v>23.07</v>
      </c>
      <c r="AN39" s="41">
        <v>6.52</v>
      </c>
      <c r="AO39" s="40">
        <v>14244</v>
      </c>
      <c r="AP39" s="39">
        <v>59.44</v>
      </c>
      <c r="AQ39" s="18">
        <f>ROUND(((754.394)/(38974.27+38024.17))*(K39+L39),2)</f>
        <v>0.9</v>
      </c>
      <c r="AR39" s="15">
        <v>2.95</v>
      </c>
      <c r="AS39" s="15"/>
      <c r="AT39" s="15">
        <v>2</v>
      </c>
      <c r="AU39" s="15"/>
      <c r="AV39" s="16">
        <f>SUM(BA39+BC39+BD39+BE39+BI39+BH39)</f>
        <v>0</v>
      </c>
      <c r="AW39" s="15"/>
      <c r="AX39" s="15"/>
      <c r="AY39" s="15"/>
      <c r="AZ39" s="15"/>
      <c r="BA39" s="16">
        <f>SUM(AW39:AZ39)</f>
        <v>0</v>
      </c>
      <c r="BB39" s="38">
        <v>2.1</v>
      </c>
      <c r="BC39" s="15"/>
      <c r="BD39" s="15"/>
      <c r="BE39" s="15"/>
      <c r="BF39" s="17">
        <f>BG39+BH39+BI39</f>
        <v>7.0699999999999994</v>
      </c>
      <c r="BG39" s="37">
        <v>7.0699999999999994</v>
      </c>
      <c r="BH39" s="36"/>
      <c r="BI39" s="16"/>
      <c r="BJ39" s="15">
        <v>0.84</v>
      </c>
      <c r="BK39" s="15">
        <v>1.66</v>
      </c>
      <c r="BL39" s="15">
        <v>2.5</v>
      </c>
      <c r="BM39" s="15">
        <v>2.13</v>
      </c>
      <c r="BN39" s="35">
        <v>4.63</v>
      </c>
      <c r="BO39" s="34">
        <v>533.20999999999992</v>
      </c>
      <c r="BP39" s="14">
        <v>17.8</v>
      </c>
      <c r="BQ39" s="15">
        <v>226.87</v>
      </c>
      <c r="BR39" s="13">
        <v>14.61</v>
      </c>
      <c r="BS39" s="33">
        <v>1062.4899999999998</v>
      </c>
      <c r="BT39" s="32">
        <v>-71.519999999999754</v>
      </c>
    </row>
    <row r="40" spans="1:72" s="12" customFormat="1" ht="22.5" x14ac:dyDescent="0.2">
      <c r="A40" s="207">
        <v>26</v>
      </c>
      <c r="B40" s="208" t="s">
        <v>44</v>
      </c>
      <c r="C40" s="49">
        <v>8784.9</v>
      </c>
      <c r="D40" s="31">
        <v>5891.5999999999995</v>
      </c>
      <c r="E40" s="26">
        <v>5800.9</v>
      </c>
      <c r="F40" s="30">
        <v>5421.0999999999995</v>
      </c>
      <c r="G40" s="52">
        <v>470.5</v>
      </c>
      <c r="H40" s="27">
        <v>99</v>
      </c>
      <c r="I40" s="213">
        <f>[2]Лист1!$C$72</f>
        <v>254</v>
      </c>
      <c r="J40" s="29">
        <v>20.53</v>
      </c>
      <c r="K40" s="28">
        <v>21.099999999999998</v>
      </c>
      <c r="L40" s="27">
        <v>217.85</v>
      </c>
      <c r="M40" s="20">
        <v>259.93</v>
      </c>
      <c r="N40" s="20">
        <v>327.62</v>
      </c>
      <c r="O40" s="20">
        <v>415.44</v>
      </c>
      <c r="P40" s="26">
        <v>501.36</v>
      </c>
      <c r="Q40" s="26">
        <v>583.37</v>
      </c>
      <c r="R40" s="25">
        <v>1516.87</v>
      </c>
      <c r="S40" s="24">
        <v>1430.04</v>
      </c>
      <c r="T40" s="83">
        <f t="shared" si="0"/>
        <v>106.07</v>
      </c>
      <c r="U40" s="19">
        <v>72.87</v>
      </c>
      <c r="V40" s="21">
        <v>24.47</v>
      </c>
      <c r="W40" s="20">
        <v>18.899999999999999</v>
      </c>
      <c r="X40" s="23">
        <v>5.78</v>
      </c>
      <c r="Y40" s="20">
        <v>24.68</v>
      </c>
      <c r="Z40" s="23">
        <v>33.51</v>
      </c>
      <c r="AA40" s="48">
        <v>155.53</v>
      </c>
      <c r="AB40" s="19">
        <v>135.16</v>
      </c>
      <c r="AC40" s="22">
        <v>45.06</v>
      </c>
      <c r="AD40" s="20">
        <v>13.99</v>
      </c>
      <c r="AE40" s="20">
        <v>8.18</v>
      </c>
      <c r="AF40" s="47">
        <v>22.17</v>
      </c>
      <c r="AG40" s="20">
        <v>50.27</v>
      </c>
      <c r="AH40" s="46">
        <v>252.66</v>
      </c>
      <c r="AI40" s="44">
        <v>276.31</v>
      </c>
      <c r="AJ40" s="45">
        <v>83.45</v>
      </c>
      <c r="AK40" s="44">
        <v>3.57</v>
      </c>
      <c r="AL40" s="43">
        <v>34.79</v>
      </c>
      <c r="AM40" s="42">
        <v>38.36</v>
      </c>
      <c r="AN40" s="41">
        <v>10.119999999999999</v>
      </c>
      <c r="AO40" s="40">
        <v>32176</v>
      </c>
      <c r="AP40" s="39">
        <v>133.82</v>
      </c>
      <c r="AQ40" s="18">
        <f>ROUND(((754.394)/(38974.27+38024.17))*(K40+L40),2)</f>
        <v>2.34</v>
      </c>
      <c r="AR40" s="15">
        <v>4.24</v>
      </c>
      <c r="AS40" s="15"/>
      <c r="AT40" s="15">
        <v>22.09</v>
      </c>
      <c r="AU40" s="15">
        <f>'[1]Итого за 2019 год'!$AN$51</f>
        <v>156.99</v>
      </c>
      <c r="AV40" s="16">
        <f>SUM(BA40+BC40+BD40+BE40+BI40+BH40)</f>
        <v>0</v>
      </c>
      <c r="AW40" s="15"/>
      <c r="AX40" s="15"/>
      <c r="AY40" s="15"/>
      <c r="AZ40" s="15"/>
      <c r="BA40" s="16">
        <f>SUM(AW40:AZ40)</f>
        <v>0</v>
      </c>
      <c r="BB40" s="38"/>
      <c r="BC40" s="15"/>
      <c r="BD40" s="15"/>
      <c r="BE40" s="15"/>
      <c r="BF40" s="17">
        <f>BG40+BH40+BI40</f>
        <v>206.62</v>
      </c>
      <c r="BG40" s="37">
        <v>206.62</v>
      </c>
      <c r="BH40" s="36"/>
      <c r="BI40" s="16"/>
      <c r="BJ40" s="15">
        <v>1.23</v>
      </c>
      <c r="BK40" s="15">
        <v>2.4500000000000002</v>
      </c>
      <c r="BL40" s="15">
        <v>3.68</v>
      </c>
      <c r="BM40" s="15">
        <v>3.31</v>
      </c>
      <c r="BN40" s="35">
        <v>6.99</v>
      </c>
      <c r="BO40" s="34">
        <v>850.91000000000008</v>
      </c>
      <c r="BP40" s="14">
        <v>27.65</v>
      </c>
      <c r="BQ40" s="15">
        <v>352.49</v>
      </c>
      <c r="BR40" s="13">
        <v>22.7</v>
      </c>
      <c r="BS40" s="33">
        <v>1661.9400000000003</v>
      </c>
      <c r="BT40" s="32">
        <v>-145.07000000000039</v>
      </c>
    </row>
    <row r="41" spans="1:72" s="12" customFormat="1" ht="11.25" x14ac:dyDescent="0.2">
      <c r="A41" s="207">
        <v>27</v>
      </c>
      <c r="B41" s="208" t="s">
        <v>43</v>
      </c>
      <c r="C41" s="49">
        <v>5876.0499999999993</v>
      </c>
      <c r="D41" s="31">
        <v>4399.8500000000004</v>
      </c>
      <c r="E41" s="26">
        <v>4399.8500000000004</v>
      </c>
      <c r="F41" s="30">
        <v>4203.9500000000007</v>
      </c>
      <c r="G41" s="52">
        <v>195.9</v>
      </c>
      <c r="H41" s="27">
        <v>90</v>
      </c>
      <c r="I41" s="213">
        <f>[2]Лист1!$C$74</f>
        <v>206</v>
      </c>
      <c r="J41" s="29">
        <v>15.39</v>
      </c>
      <c r="K41" s="28">
        <v>15.82</v>
      </c>
      <c r="L41" s="27">
        <v>172.93</v>
      </c>
      <c r="M41" s="20">
        <v>196.63</v>
      </c>
      <c r="N41" s="20">
        <v>224.96</v>
      </c>
      <c r="O41" s="20">
        <v>226.23</v>
      </c>
      <c r="P41" s="26">
        <v>293</v>
      </c>
      <c r="Q41" s="26">
        <v>346.84</v>
      </c>
      <c r="R41" s="25">
        <v>860.95</v>
      </c>
      <c r="S41" s="24">
        <v>809.65</v>
      </c>
      <c r="T41" s="83">
        <f t="shared" si="0"/>
        <v>106.34</v>
      </c>
      <c r="U41" s="19">
        <v>42.41</v>
      </c>
      <c r="V41" s="21">
        <v>14.24</v>
      </c>
      <c r="W41" s="20">
        <v>16.309999999999999</v>
      </c>
      <c r="X41" s="23">
        <v>3.37</v>
      </c>
      <c r="Y41" s="20">
        <v>19.68</v>
      </c>
      <c r="Z41" s="23">
        <v>19.5</v>
      </c>
      <c r="AA41" s="48">
        <v>95.83</v>
      </c>
      <c r="AB41" s="19">
        <v>78.66</v>
      </c>
      <c r="AC41" s="22">
        <v>26.22</v>
      </c>
      <c r="AD41" s="20">
        <v>12.3</v>
      </c>
      <c r="AE41" s="20">
        <v>4.76</v>
      </c>
      <c r="AF41" s="47">
        <v>17.060000000000002</v>
      </c>
      <c r="AG41" s="20">
        <v>29.25</v>
      </c>
      <c r="AH41" s="46">
        <v>151.19</v>
      </c>
      <c r="AI41" s="44">
        <v>160.80000000000001</v>
      </c>
      <c r="AJ41" s="45">
        <v>48.56</v>
      </c>
      <c r="AK41" s="44">
        <v>0.48</v>
      </c>
      <c r="AL41" s="43">
        <v>20.25</v>
      </c>
      <c r="AM41" s="42">
        <v>20.73</v>
      </c>
      <c r="AN41" s="41">
        <v>5.89</v>
      </c>
      <c r="AO41" s="40">
        <v>4880</v>
      </c>
      <c r="AP41" s="39">
        <v>19.579999999999998</v>
      </c>
      <c r="AQ41" s="18">
        <f>ROUND(((754.394)/(38974.27+38024.17))*(K41+L41),2)</f>
        <v>1.85</v>
      </c>
      <c r="AR41" s="15"/>
      <c r="AS41" s="15"/>
      <c r="AT41" s="15"/>
      <c r="AU41" s="15">
        <f>'[1]Итого за 2019 год'!$AN$57</f>
        <v>255.87</v>
      </c>
      <c r="AV41" s="16">
        <f>SUM(BA41+BC41+BD41+BE41+BI41+BH41)</f>
        <v>7.65</v>
      </c>
      <c r="AW41" s="15"/>
      <c r="AX41" s="15">
        <v>7.65</v>
      </c>
      <c r="AY41" s="15"/>
      <c r="AZ41" s="15"/>
      <c r="BA41" s="16">
        <f>SUM(AW41:AZ41)</f>
        <v>7.65</v>
      </c>
      <c r="BB41" s="38"/>
      <c r="BC41" s="15"/>
      <c r="BD41" s="15"/>
      <c r="BE41" s="15"/>
      <c r="BF41" s="17">
        <f>BG41+BH41+BI41</f>
        <v>301.59000000000003</v>
      </c>
      <c r="BG41" s="37">
        <v>301.59000000000003</v>
      </c>
      <c r="BH41" s="36"/>
      <c r="BI41" s="16"/>
      <c r="BJ41" s="15">
        <v>1.54</v>
      </c>
      <c r="BK41" s="15">
        <v>3.05</v>
      </c>
      <c r="BL41" s="15">
        <v>4.59</v>
      </c>
      <c r="BM41" s="15">
        <v>1.93</v>
      </c>
      <c r="BN41" s="35">
        <v>6.52</v>
      </c>
      <c r="BO41" s="34">
        <v>363.46999999999997</v>
      </c>
      <c r="BP41" s="14">
        <v>16.09</v>
      </c>
      <c r="BQ41" s="15">
        <v>205.13</v>
      </c>
      <c r="BR41" s="13">
        <v>13.21</v>
      </c>
      <c r="BS41" s="33">
        <v>844.92000000000007</v>
      </c>
      <c r="BT41" s="32">
        <v>16.029999999999973</v>
      </c>
    </row>
    <row r="42" spans="1:72" s="12" customFormat="1" ht="11.25" x14ac:dyDescent="0.2">
      <c r="A42" s="207">
        <v>28</v>
      </c>
      <c r="B42" s="208" t="s">
        <v>42</v>
      </c>
      <c r="C42" s="49">
        <v>692.9</v>
      </c>
      <c r="D42" s="31">
        <v>390.7</v>
      </c>
      <c r="E42" s="26">
        <v>390.7</v>
      </c>
      <c r="F42" s="30">
        <v>390.7</v>
      </c>
      <c r="G42" s="52">
        <v>0</v>
      </c>
      <c r="H42" s="27">
        <v>8</v>
      </c>
      <c r="I42" s="213">
        <f>[2]Лист1!$C$73</f>
        <v>28</v>
      </c>
      <c r="J42" s="29">
        <v>17.89</v>
      </c>
      <c r="K42" s="28">
        <v>18.39</v>
      </c>
      <c r="L42" s="27">
        <v>2.15</v>
      </c>
      <c r="M42" s="20">
        <v>1.7</v>
      </c>
      <c r="N42" s="20">
        <v>3.19</v>
      </c>
      <c r="O42" s="20">
        <v>7.93</v>
      </c>
      <c r="P42" s="26">
        <v>4.97</v>
      </c>
      <c r="Q42" s="26">
        <v>14.93</v>
      </c>
      <c r="R42" s="25">
        <v>92.74</v>
      </c>
      <c r="S42" s="24">
        <v>82.710000000000008</v>
      </c>
      <c r="T42" s="83">
        <f t="shared" si="0"/>
        <v>112.13</v>
      </c>
      <c r="U42" s="19">
        <v>4.26</v>
      </c>
      <c r="V42" s="21">
        <v>1.43</v>
      </c>
      <c r="W42" s="20">
        <v>14.51</v>
      </c>
      <c r="X42" s="23">
        <v>0.34</v>
      </c>
      <c r="Y42" s="20">
        <v>14.85</v>
      </c>
      <c r="Z42" s="23">
        <v>1.96</v>
      </c>
      <c r="AA42" s="48">
        <v>22.5</v>
      </c>
      <c r="AB42" s="19">
        <v>7.91</v>
      </c>
      <c r="AC42" s="22">
        <v>2.64</v>
      </c>
      <c r="AD42" s="20">
        <v>4.3499999999999996</v>
      </c>
      <c r="AE42" s="20">
        <v>0.48</v>
      </c>
      <c r="AF42" s="47">
        <v>4.83</v>
      </c>
      <c r="AG42" s="20">
        <v>2.94</v>
      </c>
      <c r="AH42" s="46">
        <v>18.32</v>
      </c>
      <c r="AI42" s="44">
        <v>16.16</v>
      </c>
      <c r="AJ42" s="45">
        <v>4.88</v>
      </c>
      <c r="AK42" s="44">
        <v>0.48</v>
      </c>
      <c r="AL42" s="43">
        <v>2.04</v>
      </c>
      <c r="AM42" s="42">
        <v>2.52</v>
      </c>
      <c r="AN42" s="41">
        <v>0.59</v>
      </c>
      <c r="AO42" s="40">
        <v>605</v>
      </c>
      <c r="AP42" s="39">
        <v>2.5499999999999998</v>
      </c>
      <c r="AQ42" s="18">
        <f>ROUND(((754.394)/(38974.27+38024.17))*(K42+L42),2)</f>
        <v>0.2</v>
      </c>
      <c r="AR42" s="15">
        <v>5.48</v>
      </c>
      <c r="AS42" s="15"/>
      <c r="AT42" s="15">
        <f>20.23+8.2</f>
        <v>28.43</v>
      </c>
      <c r="AU42" s="15"/>
      <c r="AV42" s="16">
        <f>SUM(BA42+BC42+BD42+BE42+BI42+BH42)</f>
        <v>0</v>
      </c>
      <c r="AW42" s="15"/>
      <c r="AX42" s="15"/>
      <c r="AY42" s="15"/>
      <c r="AZ42" s="15"/>
      <c r="BA42" s="16">
        <f>SUM(AW42:AZ42)</f>
        <v>0</v>
      </c>
      <c r="BB42" s="38"/>
      <c r="BC42" s="15"/>
      <c r="BD42" s="15"/>
      <c r="BE42" s="15"/>
      <c r="BF42" s="17">
        <f>BG42+BH42+BI42</f>
        <v>100.39999999999999</v>
      </c>
      <c r="BG42" s="37">
        <v>100.39999999999999</v>
      </c>
      <c r="BH42" s="36"/>
      <c r="BI42" s="16"/>
      <c r="BJ42" s="15">
        <v>0</v>
      </c>
      <c r="BK42" s="15"/>
      <c r="BL42" s="15">
        <v>0</v>
      </c>
      <c r="BM42" s="15">
        <v>0.19</v>
      </c>
      <c r="BN42" s="35">
        <v>0.19</v>
      </c>
      <c r="BO42" s="34">
        <v>33.04</v>
      </c>
      <c r="BP42" s="14">
        <v>1.62</v>
      </c>
      <c r="BQ42" s="15">
        <v>20.62</v>
      </c>
      <c r="BR42" s="13">
        <v>1.33</v>
      </c>
      <c r="BS42" s="33">
        <v>97.43</v>
      </c>
      <c r="BT42" s="32">
        <v>-4.6900000000000119</v>
      </c>
    </row>
    <row r="43" spans="1:72" s="12" customFormat="1" ht="22.5" x14ac:dyDescent="0.2">
      <c r="A43" s="207">
        <v>29</v>
      </c>
      <c r="B43" s="208" t="s">
        <v>41</v>
      </c>
      <c r="C43" s="49">
        <v>4627.7</v>
      </c>
      <c r="D43" s="31">
        <v>3266.4</v>
      </c>
      <c r="E43" s="26">
        <v>3266.4</v>
      </c>
      <c r="F43" s="30">
        <v>3097.2000000000003</v>
      </c>
      <c r="G43" s="52">
        <v>169.2</v>
      </c>
      <c r="H43" s="27">
        <v>120</v>
      </c>
      <c r="I43" s="213">
        <f>[2]Лист1!$C$65</f>
        <v>173</v>
      </c>
      <c r="J43" s="29">
        <v>17.579999999999998</v>
      </c>
      <c r="K43" s="28">
        <v>18.07</v>
      </c>
      <c r="L43" s="27">
        <v>90.63</v>
      </c>
      <c r="M43" s="20">
        <v>107.69</v>
      </c>
      <c r="N43" s="20">
        <v>144.31</v>
      </c>
      <c r="O43" s="20">
        <v>156.55000000000001</v>
      </c>
      <c r="P43" s="26">
        <v>162.87</v>
      </c>
      <c r="Q43" s="26">
        <v>199.04</v>
      </c>
      <c r="R43" s="25">
        <v>738.05</v>
      </c>
      <c r="S43" s="24">
        <v>710.44</v>
      </c>
      <c r="T43" s="83">
        <f t="shared" si="0"/>
        <v>103.89</v>
      </c>
      <c r="U43" s="19">
        <v>36.24</v>
      </c>
      <c r="V43" s="21">
        <v>12.17</v>
      </c>
      <c r="W43" s="20">
        <v>3.78</v>
      </c>
      <c r="X43" s="23">
        <v>2.88</v>
      </c>
      <c r="Y43" s="20">
        <v>6.66</v>
      </c>
      <c r="Z43" s="23">
        <v>16.66</v>
      </c>
      <c r="AA43" s="48">
        <v>71.73</v>
      </c>
      <c r="AB43" s="19">
        <v>67.209999999999994</v>
      </c>
      <c r="AC43" s="22">
        <v>22.41</v>
      </c>
      <c r="AD43" s="20">
        <v>14.66</v>
      </c>
      <c r="AE43" s="20">
        <v>4.07</v>
      </c>
      <c r="AF43" s="47">
        <v>18.73</v>
      </c>
      <c r="AG43" s="20">
        <v>24.99</v>
      </c>
      <c r="AH43" s="46">
        <v>133.34</v>
      </c>
      <c r="AI43" s="44">
        <v>137.38999999999999</v>
      </c>
      <c r="AJ43" s="45">
        <v>41.49</v>
      </c>
      <c r="AK43" s="44">
        <v>0.57999999999999996</v>
      </c>
      <c r="AL43" s="43">
        <v>17.3</v>
      </c>
      <c r="AM43" s="42">
        <v>17.88</v>
      </c>
      <c r="AN43" s="41">
        <v>5.03</v>
      </c>
      <c r="AO43" s="40">
        <v>15868</v>
      </c>
      <c r="AP43" s="39">
        <v>66.44</v>
      </c>
      <c r="AQ43" s="18">
        <f>ROUND(((754.394)/(38974.27+38024.17))*(K43+L43),2)</f>
        <v>1.06</v>
      </c>
      <c r="AR43" s="15">
        <v>1.69</v>
      </c>
      <c r="AS43" s="15"/>
      <c r="AT43" s="15">
        <v>2.2200000000000002</v>
      </c>
      <c r="AU43" s="15"/>
      <c r="AV43" s="16">
        <f>SUM(BA43+BC43+BD43+BE43+BI43+BH43)</f>
        <v>28.37</v>
      </c>
      <c r="AW43" s="15"/>
      <c r="AX43" s="15"/>
      <c r="AY43" s="15"/>
      <c r="AZ43" s="15"/>
      <c r="BA43" s="16">
        <f>SUM(AW43:AZ43)</f>
        <v>0</v>
      </c>
      <c r="BB43" s="38">
        <v>2.1</v>
      </c>
      <c r="BC43" s="15"/>
      <c r="BD43" s="15"/>
      <c r="BE43" s="15"/>
      <c r="BF43" s="17">
        <f>BG43+BH43+BI43</f>
        <v>34.620000000000005</v>
      </c>
      <c r="BG43" s="37">
        <v>6.2500000000000009</v>
      </c>
      <c r="BH43" s="36">
        <v>28.37</v>
      </c>
      <c r="BI43" s="16"/>
      <c r="BJ43" s="15">
        <v>1.29</v>
      </c>
      <c r="BK43" s="15">
        <v>2.57</v>
      </c>
      <c r="BL43" s="15">
        <v>3.86</v>
      </c>
      <c r="BM43" s="15">
        <v>1.65</v>
      </c>
      <c r="BN43" s="35">
        <v>33.880000000000003</v>
      </c>
      <c r="BO43" s="34">
        <v>371.54999999999995</v>
      </c>
      <c r="BP43" s="14">
        <v>13.75</v>
      </c>
      <c r="BQ43" s="15">
        <v>175.27</v>
      </c>
      <c r="BR43" s="13">
        <v>11.29</v>
      </c>
      <c r="BS43" s="33">
        <v>776.92999999999984</v>
      </c>
      <c r="BT43" s="32">
        <v>-38.879999999999882</v>
      </c>
    </row>
    <row r="44" spans="1:72" s="12" customFormat="1" ht="22.5" x14ac:dyDescent="0.2">
      <c r="A44" s="207">
        <v>30</v>
      </c>
      <c r="B44" s="208" t="s">
        <v>40</v>
      </c>
      <c r="C44" s="49">
        <v>8578.4000000000015</v>
      </c>
      <c r="D44" s="31">
        <v>5194.2</v>
      </c>
      <c r="E44" s="26">
        <v>5194.2</v>
      </c>
      <c r="F44" s="30">
        <v>4997.3999999999996</v>
      </c>
      <c r="G44" s="52">
        <v>196.8</v>
      </c>
      <c r="H44" s="27">
        <v>105</v>
      </c>
      <c r="I44" s="213">
        <f>[2]Лист1!$C$66</f>
        <v>223</v>
      </c>
      <c r="J44" s="29">
        <v>20.100000000000001</v>
      </c>
      <c r="K44" s="28">
        <v>20.66</v>
      </c>
      <c r="L44" s="27">
        <v>184.74</v>
      </c>
      <c r="M44" s="20">
        <v>123.78</v>
      </c>
      <c r="N44" s="20">
        <v>143.53</v>
      </c>
      <c r="O44" s="20">
        <v>143.81</v>
      </c>
      <c r="P44" s="26">
        <v>142.22999999999999</v>
      </c>
      <c r="Q44" s="26">
        <v>166.17</v>
      </c>
      <c r="R44" s="25">
        <v>1462.95</v>
      </c>
      <c r="S44" s="24">
        <v>1441.7199999999998</v>
      </c>
      <c r="T44" s="83">
        <f t="shared" si="0"/>
        <v>101.47</v>
      </c>
      <c r="U44" s="19">
        <v>66.989999999999995</v>
      </c>
      <c r="V44" s="21">
        <v>22.49</v>
      </c>
      <c r="W44" s="20">
        <v>5.58</v>
      </c>
      <c r="X44" s="23">
        <v>5.32</v>
      </c>
      <c r="Y44" s="20">
        <v>10.9</v>
      </c>
      <c r="Z44" s="23">
        <v>30.81</v>
      </c>
      <c r="AA44" s="48">
        <v>131.19</v>
      </c>
      <c r="AB44" s="19">
        <v>124.26</v>
      </c>
      <c r="AC44" s="22">
        <v>41.43</v>
      </c>
      <c r="AD44" s="20">
        <v>7.85</v>
      </c>
      <c r="AE44" s="20">
        <v>7.52</v>
      </c>
      <c r="AF44" s="47">
        <v>15.37</v>
      </c>
      <c r="AG44" s="20">
        <v>46.21</v>
      </c>
      <c r="AH44" s="46">
        <v>227.27</v>
      </c>
      <c r="AI44" s="44">
        <v>254.02</v>
      </c>
      <c r="AJ44" s="45">
        <v>76.709999999999994</v>
      </c>
      <c r="AK44" s="44">
        <v>10.63</v>
      </c>
      <c r="AL44" s="43">
        <v>31.99</v>
      </c>
      <c r="AM44" s="42">
        <v>42.62</v>
      </c>
      <c r="AN44" s="41">
        <v>9.31</v>
      </c>
      <c r="AO44" s="40">
        <v>26556</v>
      </c>
      <c r="AP44" s="39">
        <v>111.78</v>
      </c>
      <c r="AQ44" s="18">
        <f>ROUND(((754.394)/(38974.27+38024.17))*(K44+L44),2)</f>
        <v>2.0099999999999998</v>
      </c>
      <c r="AR44" s="15">
        <v>8.5399999999999991</v>
      </c>
      <c r="AS44" s="51">
        <v>7</v>
      </c>
      <c r="AT44" s="15">
        <f>17.83+11</f>
        <v>28.83</v>
      </c>
      <c r="AU44" s="15"/>
      <c r="AV44" s="16">
        <f>SUM(BA44+BC44+BD44+BE44+BI44+BH44)</f>
        <v>0</v>
      </c>
      <c r="AW44" s="15"/>
      <c r="AX44" s="15"/>
      <c r="AY44" s="15"/>
      <c r="AZ44" s="15"/>
      <c r="BA44" s="16">
        <f>SUM(AW44:AZ44)</f>
        <v>0</v>
      </c>
      <c r="BB44" s="38"/>
      <c r="BC44" s="15"/>
      <c r="BD44" s="15"/>
      <c r="BE44" s="51"/>
      <c r="BF44" s="17">
        <f>BG44+BH44+BI44</f>
        <v>69.180000000000007</v>
      </c>
      <c r="BG44" s="37">
        <v>69.180000000000007</v>
      </c>
      <c r="BH44" s="36"/>
      <c r="BI44" s="16"/>
      <c r="BJ44" s="15">
        <v>1.76</v>
      </c>
      <c r="BK44" s="15">
        <v>3.49</v>
      </c>
      <c r="BL44" s="15">
        <v>5.25</v>
      </c>
      <c r="BM44" s="15">
        <v>3.04</v>
      </c>
      <c r="BN44" s="35">
        <v>8.2899999999999991</v>
      </c>
      <c r="BO44" s="34">
        <v>799.52</v>
      </c>
      <c r="BP44" s="14">
        <v>25.42</v>
      </c>
      <c r="BQ44" s="15">
        <v>324.05</v>
      </c>
      <c r="BR44" s="13">
        <v>20.87</v>
      </c>
      <c r="BS44" s="33">
        <v>1528.32</v>
      </c>
      <c r="BT44" s="32">
        <v>-65.369999999999891</v>
      </c>
    </row>
    <row r="45" spans="1:72" s="12" customFormat="1" ht="11.25" x14ac:dyDescent="0.2">
      <c r="A45" s="207">
        <v>31</v>
      </c>
      <c r="B45" s="208" t="s">
        <v>39</v>
      </c>
      <c r="C45" s="49">
        <v>3833.05</v>
      </c>
      <c r="D45" s="31">
        <v>3553</v>
      </c>
      <c r="E45" s="26">
        <v>3466.1</v>
      </c>
      <c r="F45" s="30">
        <v>3263.4</v>
      </c>
      <c r="G45" s="52">
        <v>289.60000000000002</v>
      </c>
      <c r="H45" s="27">
        <v>78</v>
      </c>
      <c r="I45" s="213">
        <f>[2]Лист1!$C$33</f>
        <v>135</v>
      </c>
      <c r="J45" s="29">
        <v>12.74</v>
      </c>
      <c r="K45" s="28">
        <v>13.1</v>
      </c>
      <c r="L45" s="27">
        <v>71.2</v>
      </c>
      <c r="M45" s="20">
        <v>87.86</v>
      </c>
      <c r="N45" s="20">
        <v>123.5</v>
      </c>
      <c r="O45" s="20">
        <v>141.38999999999999</v>
      </c>
      <c r="P45" s="26">
        <v>157.31</v>
      </c>
      <c r="Q45" s="26">
        <v>162.29</v>
      </c>
      <c r="R45" s="25">
        <v>543.79999999999995</v>
      </c>
      <c r="S45" s="24">
        <v>540.13</v>
      </c>
      <c r="T45" s="83">
        <f t="shared" si="0"/>
        <v>100.68</v>
      </c>
      <c r="U45" s="19">
        <v>28.48</v>
      </c>
      <c r="V45" s="21">
        <v>9.56</v>
      </c>
      <c r="W45" s="20">
        <v>6.6</v>
      </c>
      <c r="X45" s="23">
        <v>2.2599999999999998</v>
      </c>
      <c r="Y45" s="20">
        <v>8.86</v>
      </c>
      <c r="Z45" s="23">
        <v>13.1</v>
      </c>
      <c r="AA45" s="48">
        <v>60</v>
      </c>
      <c r="AB45" s="19">
        <v>52.82</v>
      </c>
      <c r="AC45" s="22">
        <v>17.61</v>
      </c>
      <c r="AD45" s="20">
        <v>34.32</v>
      </c>
      <c r="AE45" s="20">
        <v>3.2</v>
      </c>
      <c r="AF45" s="47">
        <v>37.520000000000003</v>
      </c>
      <c r="AG45" s="20">
        <v>19.64</v>
      </c>
      <c r="AH45" s="46">
        <v>127.59000000000002</v>
      </c>
      <c r="AI45" s="44">
        <v>107.98</v>
      </c>
      <c r="AJ45" s="45">
        <v>32.61</v>
      </c>
      <c r="AK45" s="44">
        <v>0.79</v>
      </c>
      <c r="AL45" s="43">
        <v>13.6</v>
      </c>
      <c r="AM45" s="42">
        <v>14.39</v>
      </c>
      <c r="AN45" s="41">
        <v>3.96</v>
      </c>
      <c r="AO45" s="40">
        <v>5585</v>
      </c>
      <c r="AP45" s="39">
        <v>23.01</v>
      </c>
      <c r="AQ45" s="18">
        <f>ROUND(((754.394)/(38974.27+38024.17))*(K45+L45),2)</f>
        <v>0.83</v>
      </c>
      <c r="AR45" s="15">
        <v>4.75</v>
      </c>
      <c r="AS45" s="51">
        <v>21</v>
      </c>
      <c r="AT45" s="15">
        <v>32.61</v>
      </c>
      <c r="AU45" s="15">
        <f>'[1]Итого за 2019 год'!$AN$58</f>
        <v>203.18</v>
      </c>
      <c r="AV45" s="16">
        <f>SUM(BA45+BC45+BD45+BE45+BI45+BH45)</f>
        <v>3</v>
      </c>
      <c r="AW45" s="15"/>
      <c r="AX45" s="15"/>
      <c r="AY45" s="15"/>
      <c r="AZ45" s="15"/>
      <c r="BA45" s="16">
        <f>SUM(AW45:AZ45)</f>
        <v>0</v>
      </c>
      <c r="BB45" s="38"/>
      <c r="BC45" s="15"/>
      <c r="BD45" s="15"/>
      <c r="BE45" s="51">
        <v>3</v>
      </c>
      <c r="BF45" s="17">
        <f>BG45+BH45+BI45</f>
        <v>295.94</v>
      </c>
      <c r="BG45" s="37">
        <v>295.94</v>
      </c>
      <c r="BH45" s="36"/>
      <c r="BI45" s="16"/>
      <c r="BJ45" s="15">
        <v>0</v>
      </c>
      <c r="BK45" s="15"/>
      <c r="BL45" s="15">
        <v>0</v>
      </c>
      <c r="BM45" s="15">
        <v>1.29</v>
      </c>
      <c r="BN45" s="35">
        <v>1.29</v>
      </c>
      <c r="BO45" s="34">
        <v>219.25</v>
      </c>
      <c r="BP45" s="14">
        <v>10.81</v>
      </c>
      <c r="BQ45" s="15">
        <v>137.75</v>
      </c>
      <c r="BR45" s="13">
        <v>8.8699999999999992</v>
      </c>
      <c r="BS45" s="33">
        <v>564.2700000000001</v>
      </c>
      <c r="BT45" s="32">
        <v>-20.470000000000141</v>
      </c>
    </row>
    <row r="46" spans="1:72" s="12" customFormat="1" ht="11.25" x14ac:dyDescent="0.2">
      <c r="A46" s="207">
        <v>32</v>
      </c>
      <c r="B46" s="208" t="s">
        <v>38</v>
      </c>
      <c r="C46" s="49">
        <v>4687.6000000000004</v>
      </c>
      <c r="D46" s="31">
        <v>3529.94</v>
      </c>
      <c r="E46" s="26">
        <v>3529.94</v>
      </c>
      <c r="F46" s="30">
        <v>3393.84</v>
      </c>
      <c r="G46" s="52">
        <v>136.1</v>
      </c>
      <c r="H46" s="27">
        <v>80</v>
      </c>
      <c r="I46" s="213">
        <f>[2]Лист1!$C$29</f>
        <v>151</v>
      </c>
      <c r="J46" s="29">
        <v>14.8</v>
      </c>
      <c r="K46" s="28">
        <v>15.21</v>
      </c>
      <c r="L46" s="27">
        <v>133.4</v>
      </c>
      <c r="M46" s="20">
        <v>137.43</v>
      </c>
      <c r="N46" s="20">
        <v>162.18</v>
      </c>
      <c r="O46" s="20">
        <v>153.27000000000001</v>
      </c>
      <c r="P46" s="26">
        <v>157.08000000000001</v>
      </c>
      <c r="Q46" s="26">
        <v>162.76</v>
      </c>
      <c r="R46" s="25">
        <v>666.57</v>
      </c>
      <c r="S46" s="24">
        <v>664.23</v>
      </c>
      <c r="T46" s="83">
        <f t="shared" si="0"/>
        <v>100.35</v>
      </c>
      <c r="U46" s="19">
        <v>33.68</v>
      </c>
      <c r="V46" s="21">
        <v>11.31</v>
      </c>
      <c r="W46" s="20">
        <v>56.49</v>
      </c>
      <c r="X46" s="23">
        <v>2.67</v>
      </c>
      <c r="Y46" s="20">
        <v>59.160000000000004</v>
      </c>
      <c r="Z46" s="23">
        <v>15.49</v>
      </c>
      <c r="AA46" s="48">
        <v>119.64</v>
      </c>
      <c r="AB46" s="19">
        <v>62.47</v>
      </c>
      <c r="AC46" s="22">
        <v>20.83</v>
      </c>
      <c r="AD46" s="20">
        <v>9.8000000000000007</v>
      </c>
      <c r="AE46" s="20">
        <v>3.78</v>
      </c>
      <c r="AF46" s="47">
        <v>13.58</v>
      </c>
      <c r="AG46" s="20">
        <v>23.23</v>
      </c>
      <c r="AH46" s="46">
        <v>120.11</v>
      </c>
      <c r="AI46" s="44">
        <v>127.7</v>
      </c>
      <c r="AJ46" s="45">
        <v>38.57</v>
      </c>
      <c r="AK46" s="44">
        <v>0.51</v>
      </c>
      <c r="AL46" s="43">
        <v>16.079999999999998</v>
      </c>
      <c r="AM46" s="42">
        <v>16.59</v>
      </c>
      <c r="AN46" s="41">
        <v>4.68</v>
      </c>
      <c r="AO46" s="40">
        <v>8018</v>
      </c>
      <c r="AP46" s="39">
        <v>34.39</v>
      </c>
      <c r="AQ46" s="18">
        <f>ROUND(((754.394)/(38974.27+38024.17))*(K46+L46),2)</f>
        <v>1.46</v>
      </c>
      <c r="AR46" s="15">
        <v>7.46</v>
      </c>
      <c r="AS46" s="15"/>
      <c r="AT46" s="15">
        <v>13.57</v>
      </c>
      <c r="AU46" s="15"/>
      <c r="AV46" s="16">
        <f>SUM(BA46+BC46+BD46+BE46+BI46+BH46)</f>
        <v>0</v>
      </c>
      <c r="AW46" s="15"/>
      <c r="AX46" s="15"/>
      <c r="AY46" s="15"/>
      <c r="AZ46" s="15"/>
      <c r="BA46" s="16">
        <f>SUM(AW46:AZ46)</f>
        <v>0</v>
      </c>
      <c r="BB46" s="38">
        <v>3.6</v>
      </c>
      <c r="BC46" s="15"/>
      <c r="BD46" s="15"/>
      <c r="BE46" s="15"/>
      <c r="BF46" s="17">
        <f>BG46+BH46+BI46</f>
        <v>35.339999999999996</v>
      </c>
      <c r="BG46" s="37">
        <v>35.339999999999996</v>
      </c>
      <c r="BH46" s="36"/>
      <c r="BI46" s="16"/>
      <c r="BJ46" s="15">
        <v>1.22</v>
      </c>
      <c r="BK46" s="15"/>
      <c r="BL46" s="15">
        <v>1.22</v>
      </c>
      <c r="BM46" s="15">
        <v>1.53</v>
      </c>
      <c r="BN46" s="35">
        <v>2.75</v>
      </c>
      <c r="BO46" s="34">
        <v>520.55999999999995</v>
      </c>
      <c r="BP46" s="14">
        <v>12.78</v>
      </c>
      <c r="BQ46" s="15">
        <v>162.91</v>
      </c>
      <c r="BR46" s="13">
        <v>10.49</v>
      </c>
      <c r="BS46" s="33">
        <v>946.4899999999999</v>
      </c>
      <c r="BT46" s="32">
        <v>-279.91999999999985</v>
      </c>
    </row>
    <row r="47" spans="1:72" s="12" customFormat="1" ht="11.25" x14ac:dyDescent="0.2">
      <c r="A47" s="207">
        <v>33</v>
      </c>
      <c r="B47" s="208" t="s">
        <v>37</v>
      </c>
      <c r="C47" s="49">
        <v>4687.8</v>
      </c>
      <c r="D47" s="31">
        <v>3530.86</v>
      </c>
      <c r="E47" s="26">
        <v>3530.86</v>
      </c>
      <c r="F47" s="30">
        <v>3296.56</v>
      </c>
      <c r="G47" s="52">
        <v>234.3</v>
      </c>
      <c r="H47" s="27">
        <v>80</v>
      </c>
      <c r="I47" s="213">
        <f>[2]Лист1!$C$30</f>
        <v>163</v>
      </c>
      <c r="J47" s="29">
        <v>13.48</v>
      </c>
      <c r="K47" s="50">
        <v>13.86</v>
      </c>
      <c r="L47" s="27">
        <v>95.14</v>
      </c>
      <c r="M47" s="20">
        <v>116.97</v>
      </c>
      <c r="N47" s="20">
        <v>134.58000000000001</v>
      </c>
      <c r="O47" s="20">
        <v>159.19</v>
      </c>
      <c r="P47" s="26">
        <v>189.95</v>
      </c>
      <c r="Q47" s="26">
        <v>220.79</v>
      </c>
      <c r="R47" s="25">
        <v>643.0200000000001</v>
      </c>
      <c r="S47" s="24">
        <v>583.06000000000006</v>
      </c>
      <c r="T47" s="83">
        <f t="shared" si="0"/>
        <v>110.28</v>
      </c>
      <c r="U47" s="19">
        <v>30.05</v>
      </c>
      <c r="V47" s="21">
        <v>10.09</v>
      </c>
      <c r="W47" s="20">
        <v>11</v>
      </c>
      <c r="X47" s="23">
        <v>2.38</v>
      </c>
      <c r="Y47" s="20">
        <v>13.379999999999999</v>
      </c>
      <c r="Z47" s="23">
        <v>13.82</v>
      </c>
      <c r="AA47" s="48">
        <v>67.34</v>
      </c>
      <c r="AB47" s="19">
        <v>55.73</v>
      </c>
      <c r="AC47" s="22">
        <v>18.579999999999998</v>
      </c>
      <c r="AD47" s="20">
        <v>3.81</v>
      </c>
      <c r="AE47" s="20">
        <v>3.37</v>
      </c>
      <c r="AF47" s="47">
        <v>7.18</v>
      </c>
      <c r="AG47" s="20">
        <v>20.73</v>
      </c>
      <c r="AH47" s="46">
        <v>102.22000000000001</v>
      </c>
      <c r="AI47" s="44">
        <v>113.94</v>
      </c>
      <c r="AJ47" s="45">
        <v>34.409999999999997</v>
      </c>
      <c r="AK47" s="44">
        <v>2.76</v>
      </c>
      <c r="AL47" s="43">
        <v>14.35</v>
      </c>
      <c r="AM47" s="42">
        <v>17.11</v>
      </c>
      <c r="AN47" s="41">
        <v>4.17</v>
      </c>
      <c r="AO47" s="40">
        <v>8846</v>
      </c>
      <c r="AP47" s="39">
        <v>36.53</v>
      </c>
      <c r="AQ47" s="18"/>
      <c r="AR47" s="15"/>
      <c r="AS47" s="15"/>
      <c r="AT47" s="15"/>
      <c r="AU47" s="15"/>
      <c r="AV47" s="16"/>
      <c r="AW47" s="15"/>
      <c r="AX47" s="15"/>
      <c r="AY47" s="15"/>
      <c r="AZ47" s="15"/>
      <c r="BA47" s="16">
        <f>SUM(AW47:AZ47)</f>
        <v>0</v>
      </c>
      <c r="BB47" s="38"/>
      <c r="BC47" s="15"/>
      <c r="BD47" s="15"/>
      <c r="BE47" s="15"/>
      <c r="BF47" s="17"/>
      <c r="BG47" s="37"/>
      <c r="BH47" s="36"/>
      <c r="BI47" s="16"/>
      <c r="BJ47" s="15">
        <v>1.22</v>
      </c>
      <c r="BK47" s="15"/>
      <c r="BL47" s="15">
        <v>1.22</v>
      </c>
      <c r="BM47" s="15">
        <v>1.37</v>
      </c>
      <c r="BN47" s="35">
        <v>2.59</v>
      </c>
      <c r="BO47" s="34">
        <v>270.47000000000003</v>
      </c>
      <c r="BP47" s="14">
        <v>11.4</v>
      </c>
      <c r="BQ47" s="15">
        <v>145.35</v>
      </c>
      <c r="BR47" s="13">
        <v>9.36</v>
      </c>
      <c r="BS47" s="33">
        <v>606.14</v>
      </c>
      <c r="BT47" s="32">
        <v>36.880000000000109</v>
      </c>
    </row>
    <row r="48" spans="1:72" s="12" customFormat="1" ht="11.25" x14ac:dyDescent="0.2">
      <c r="A48" s="207">
        <v>34</v>
      </c>
      <c r="B48" s="208" t="s">
        <v>36</v>
      </c>
      <c r="C48" s="49">
        <v>4689.25</v>
      </c>
      <c r="D48" s="31">
        <v>3528.11</v>
      </c>
      <c r="E48" s="26">
        <v>3528.11</v>
      </c>
      <c r="F48" s="30">
        <v>3354.71</v>
      </c>
      <c r="G48" s="52">
        <v>173.4</v>
      </c>
      <c r="H48" s="27">
        <v>80</v>
      </c>
      <c r="I48" s="213">
        <f>[2]Лист1!$C$31</f>
        <v>169</v>
      </c>
      <c r="J48" s="29">
        <v>14.17</v>
      </c>
      <c r="K48" s="28">
        <v>14.57</v>
      </c>
      <c r="L48" s="27">
        <v>57.75</v>
      </c>
      <c r="M48" s="20">
        <v>28.01</v>
      </c>
      <c r="N48" s="20">
        <v>58.36</v>
      </c>
      <c r="O48" s="20">
        <v>31.55</v>
      </c>
      <c r="P48" s="26">
        <v>39.58</v>
      </c>
      <c r="Q48" s="26">
        <v>39.97</v>
      </c>
      <c r="R48" s="25">
        <v>648.68999999999994</v>
      </c>
      <c r="S48" s="24">
        <v>648.36</v>
      </c>
      <c r="T48" s="83">
        <f t="shared" si="0"/>
        <v>100.05</v>
      </c>
      <c r="U48" s="19">
        <v>32.380000000000003</v>
      </c>
      <c r="V48" s="21">
        <v>10.87</v>
      </c>
      <c r="W48" s="20">
        <v>0.18</v>
      </c>
      <c r="X48" s="23">
        <v>2.57</v>
      </c>
      <c r="Y48" s="20">
        <v>2.75</v>
      </c>
      <c r="Z48" s="23">
        <v>14.89</v>
      </c>
      <c r="AA48" s="48">
        <v>60.89</v>
      </c>
      <c r="AB48" s="19">
        <v>60.06</v>
      </c>
      <c r="AC48" s="22">
        <v>20.02</v>
      </c>
      <c r="AD48" s="20"/>
      <c r="AE48" s="20">
        <v>3.64</v>
      </c>
      <c r="AF48" s="47">
        <v>3.64</v>
      </c>
      <c r="AG48" s="20">
        <v>22.34</v>
      </c>
      <c r="AH48" s="46">
        <v>106.06</v>
      </c>
      <c r="AI48" s="44">
        <v>122.78</v>
      </c>
      <c r="AJ48" s="45">
        <v>37.08</v>
      </c>
      <c r="AK48" s="44">
        <v>0.68</v>
      </c>
      <c r="AL48" s="43">
        <v>15.46</v>
      </c>
      <c r="AM48" s="42">
        <v>16.14</v>
      </c>
      <c r="AN48" s="41">
        <v>4.5</v>
      </c>
      <c r="AO48" s="40">
        <v>6515</v>
      </c>
      <c r="AP48" s="39">
        <v>26.83</v>
      </c>
      <c r="AQ48" s="18">
        <f>ROUND(((754.394)/(38974.27+38024.17))*(K48+L48),2)</f>
        <v>0.71</v>
      </c>
      <c r="AR48" s="15">
        <v>7.38</v>
      </c>
      <c r="AS48" s="15"/>
      <c r="AT48" s="15">
        <v>16.239999999999998</v>
      </c>
      <c r="AU48" s="15"/>
      <c r="AV48" s="16">
        <f>SUM(BA48+BC48+BD48+BE48+BI48+BH48)</f>
        <v>254.53</v>
      </c>
      <c r="AW48" s="15">
        <f>'[4]ЛСР 17 граф'!$T$85+25.25</f>
        <v>97.6</v>
      </c>
      <c r="AX48" s="15">
        <v>156.93</v>
      </c>
      <c r="AY48" s="15"/>
      <c r="AZ48" s="15"/>
      <c r="BA48" s="16">
        <f>SUM(AW48:AZ48)</f>
        <v>254.53</v>
      </c>
      <c r="BB48" s="38">
        <v>6</v>
      </c>
      <c r="BC48" s="15"/>
      <c r="BD48" s="15"/>
      <c r="BE48" s="15"/>
      <c r="BF48" s="17">
        <f>BG48+BH48+BI48</f>
        <v>295.27999999999997</v>
      </c>
      <c r="BG48" s="37">
        <v>295.27999999999997</v>
      </c>
      <c r="BH48" s="36"/>
      <c r="BI48" s="16"/>
      <c r="BJ48" s="15">
        <v>1.22</v>
      </c>
      <c r="BK48" s="15"/>
      <c r="BL48" s="15">
        <v>1.22</v>
      </c>
      <c r="BM48" s="15">
        <v>1.47</v>
      </c>
      <c r="BN48" s="35">
        <v>2.69</v>
      </c>
      <c r="BO48" s="34">
        <v>282.62</v>
      </c>
      <c r="BP48" s="14">
        <v>12.29</v>
      </c>
      <c r="BQ48" s="15">
        <v>156.63</v>
      </c>
      <c r="BR48" s="13">
        <v>10.09</v>
      </c>
      <c r="BS48" s="33">
        <v>628.58000000000004</v>
      </c>
      <c r="BT48" s="32">
        <v>20.1099999999999</v>
      </c>
    </row>
    <row r="49" spans="1:72" s="12" customFormat="1" ht="11.25" x14ac:dyDescent="0.2">
      <c r="A49" s="207">
        <v>35</v>
      </c>
      <c r="B49" s="208" t="s">
        <v>35</v>
      </c>
      <c r="C49" s="49">
        <v>5175.8999999999996</v>
      </c>
      <c r="D49" s="31">
        <v>3005.34</v>
      </c>
      <c r="E49" s="26">
        <v>3005.34</v>
      </c>
      <c r="F49" s="30">
        <v>2877.7400000000002</v>
      </c>
      <c r="G49" s="52">
        <v>127.6</v>
      </c>
      <c r="H49" s="27">
        <v>66</v>
      </c>
      <c r="I49" s="213">
        <f>[2]Лист1!$C$32</f>
        <v>132</v>
      </c>
      <c r="J49" s="29">
        <v>11.68</v>
      </c>
      <c r="K49" s="28">
        <v>12.01</v>
      </c>
      <c r="L49" s="27">
        <v>39.29</v>
      </c>
      <c r="M49" s="20">
        <v>45.35</v>
      </c>
      <c r="N49" s="20">
        <v>19.989999999999998</v>
      </c>
      <c r="O49" s="20">
        <v>22.95</v>
      </c>
      <c r="P49" s="26">
        <v>18.78</v>
      </c>
      <c r="Q49" s="26">
        <v>10.76</v>
      </c>
      <c r="R49" s="25">
        <v>481.54999999999995</v>
      </c>
      <c r="S49" s="24">
        <v>491.42</v>
      </c>
      <c r="T49" s="83">
        <f t="shared" si="0"/>
        <v>97.99</v>
      </c>
      <c r="U49" s="19">
        <v>22.95</v>
      </c>
      <c r="V49" s="21">
        <v>7.7</v>
      </c>
      <c r="W49" s="20">
        <v>50.1</v>
      </c>
      <c r="X49" s="23">
        <v>1.82</v>
      </c>
      <c r="Y49" s="20">
        <v>51.92</v>
      </c>
      <c r="Z49" s="23">
        <v>10.55</v>
      </c>
      <c r="AA49" s="48">
        <v>93.11999999999999</v>
      </c>
      <c r="AB49" s="19">
        <v>42.56</v>
      </c>
      <c r="AC49" s="22">
        <v>14.19</v>
      </c>
      <c r="AD49" s="20">
        <v>5.72</v>
      </c>
      <c r="AE49" s="20">
        <v>2.58</v>
      </c>
      <c r="AF49" s="47">
        <v>8.3000000000000007</v>
      </c>
      <c r="AG49" s="20">
        <v>15.83</v>
      </c>
      <c r="AH49" s="46">
        <v>80.88</v>
      </c>
      <c r="AI49" s="44">
        <v>87</v>
      </c>
      <c r="AJ49" s="45">
        <v>26.27</v>
      </c>
      <c r="AK49" s="44">
        <v>1.57</v>
      </c>
      <c r="AL49" s="43">
        <v>10.95</v>
      </c>
      <c r="AM49" s="42">
        <v>12.52</v>
      </c>
      <c r="AN49" s="41">
        <v>3.19</v>
      </c>
      <c r="AO49" s="40">
        <v>11525</v>
      </c>
      <c r="AP49" s="39">
        <v>47.37</v>
      </c>
      <c r="AQ49" s="18">
        <f>ROUND(((754.394)/(38974.27+38024.17))*(K49+L49),2)</f>
        <v>0.5</v>
      </c>
      <c r="AR49" s="15">
        <v>7.47</v>
      </c>
      <c r="AS49" s="15">
        <v>7</v>
      </c>
      <c r="AT49" s="15">
        <v>14.44</v>
      </c>
      <c r="AU49" s="15"/>
      <c r="AV49" s="16">
        <f>SUM(BA49+BC49+BD49+BE49+BI49+BH49)</f>
        <v>0</v>
      </c>
      <c r="AW49" s="15"/>
      <c r="AX49" s="15"/>
      <c r="AY49" s="15"/>
      <c r="AZ49" s="15"/>
      <c r="BA49" s="16">
        <f>SUM(AW49:AZ49)</f>
        <v>0</v>
      </c>
      <c r="BB49" s="38"/>
      <c r="BC49" s="15"/>
      <c r="BD49" s="15"/>
      <c r="BE49" s="15"/>
      <c r="BF49" s="17">
        <f>BG49+BH49+BI49</f>
        <v>61.14</v>
      </c>
      <c r="BG49" s="37">
        <v>61.14</v>
      </c>
      <c r="BH49" s="36"/>
      <c r="BI49" s="16"/>
      <c r="BJ49" s="15">
        <v>1.2</v>
      </c>
      <c r="BK49" s="15"/>
      <c r="BL49" s="15">
        <v>1.2</v>
      </c>
      <c r="BM49" s="15">
        <v>1.04</v>
      </c>
      <c r="BN49" s="35">
        <v>2.2400000000000002</v>
      </c>
      <c r="BO49" s="34">
        <v>212.97</v>
      </c>
      <c r="BP49" s="14">
        <v>8.7100000000000009</v>
      </c>
      <c r="BQ49" s="15">
        <v>110.98</v>
      </c>
      <c r="BR49" s="13">
        <v>7.15</v>
      </c>
      <c r="BS49" s="33">
        <v>513.81000000000006</v>
      </c>
      <c r="BT49" s="32">
        <v>-32.260000000000105</v>
      </c>
    </row>
    <row r="50" spans="1:72" s="12" customFormat="1" ht="11.25" x14ac:dyDescent="0.2">
      <c r="A50" s="207">
        <v>36</v>
      </c>
      <c r="B50" s="208" t="s">
        <v>34</v>
      </c>
      <c r="C50" s="49">
        <v>5952.65</v>
      </c>
      <c r="D50" s="31">
        <v>4420.05</v>
      </c>
      <c r="E50" s="26">
        <v>4142.0200000000004</v>
      </c>
      <c r="F50" s="30">
        <v>4315.6500000000005</v>
      </c>
      <c r="G50" s="52">
        <v>104.4</v>
      </c>
      <c r="H50" s="27">
        <v>84</v>
      </c>
      <c r="I50" s="213">
        <f>[2]Лист1!$C$64</f>
        <v>166</v>
      </c>
      <c r="J50" s="29">
        <v>13.47</v>
      </c>
      <c r="K50" s="28">
        <v>13.85</v>
      </c>
      <c r="L50" s="27">
        <v>123.39</v>
      </c>
      <c r="M50" s="20">
        <v>110.21</v>
      </c>
      <c r="N50" s="20">
        <v>68.2</v>
      </c>
      <c r="O50" s="20">
        <v>86.2</v>
      </c>
      <c r="P50" s="26">
        <v>82.42</v>
      </c>
      <c r="Q50" s="26">
        <v>108.44</v>
      </c>
      <c r="R50" s="25">
        <v>725.23</v>
      </c>
      <c r="S50" s="24">
        <v>701.03000000000009</v>
      </c>
      <c r="T50" s="83">
        <f t="shared" si="0"/>
        <v>103.45</v>
      </c>
      <c r="U50" s="19">
        <v>35.46</v>
      </c>
      <c r="V50" s="21">
        <v>11.9</v>
      </c>
      <c r="W50" s="20">
        <v>59.66</v>
      </c>
      <c r="X50" s="23">
        <v>2.81</v>
      </c>
      <c r="Y50" s="20">
        <v>62.47</v>
      </c>
      <c r="Z50" s="23">
        <v>16.3</v>
      </c>
      <c r="AA50" s="48">
        <v>126.13</v>
      </c>
      <c r="AB50" s="19">
        <v>65.760000000000005</v>
      </c>
      <c r="AC50" s="22">
        <v>21.93</v>
      </c>
      <c r="AD50" s="20">
        <v>5.42</v>
      </c>
      <c r="AE50" s="20">
        <v>3.98</v>
      </c>
      <c r="AF50" s="47">
        <v>9.4</v>
      </c>
      <c r="AG50" s="20">
        <v>24.46</v>
      </c>
      <c r="AH50" s="46">
        <v>121.55000000000001</v>
      </c>
      <c r="AI50" s="44">
        <v>134.44</v>
      </c>
      <c r="AJ50" s="45">
        <v>40.6</v>
      </c>
      <c r="AK50" s="44">
        <v>0.48</v>
      </c>
      <c r="AL50" s="43">
        <v>16.93</v>
      </c>
      <c r="AM50" s="42">
        <v>17.41</v>
      </c>
      <c r="AN50" s="41">
        <v>4.93</v>
      </c>
      <c r="AO50" s="40">
        <v>12479</v>
      </c>
      <c r="AP50" s="39">
        <v>51.4</v>
      </c>
      <c r="AQ50" s="18">
        <f>ROUND(((754.394)/(38974.27+38024.17))*(K50+L50),2)</f>
        <v>1.34</v>
      </c>
      <c r="AR50" s="15">
        <v>7.49</v>
      </c>
      <c r="AS50" s="15">
        <v>7</v>
      </c>
      <c r="AT50" s="15">
        <v>15.49</v>
      </c>
      <c r="AU50" s="15"/>
      <c r="AV50" s="16">
        <f>SUM(BA50+BC50+BD50+BE50+BI50+BH50)</f>
        <v>48.02</v>
      </c>
      <c r="AW50" s="15"/>
      <c r="AX50" s="15"/>
      <c r="AY50" s="15"/>
      <c r="AZ50" s="15"/>
      <c r="BA50" s="16">
        <f>SUM(AW50:AZ50)</f>
        <v>0</v>
      </c>
      <c r="BB50" s="38"/>
      <c r="BC50" s="15"/>
      <c r="BD50" s="15"/>
      <c r="BE50" s="15"/>
      <c r="BF50" s="17">
        <f>BG50+BH50+BI50</f>
        <v>119.92000000000002</v>
      </c>
      <c r="BG50" s="37">
        <v>71.900000000000006</v>
      </c>
      <c r="BH50" s="36">
        <v>48.02</v>
      </c>
      <c r="BI50" s="16"/>
      <c r="BJ50" s="15">
        <v>1.54</v>
      </c>
      <c r="BK50" s="15"/>
      <c r="BL50" s="15">
        <v>1.54</v>
      </c>
      <c r="BM50" s="15">
        <v>1.61</v>
      </c>
      <c r="BN50" s="35">
        <v>51.17</v>
      </c>
      <c r="BO50" s="34">
        <v>351.74</v>
      </c>
      <c r="BP50" s="14">
        <v>13.46</v>
      </c>
      <c r="BQ50" s="15">
        <v>171.5</v>
      </c>
      <c r="BR50" s="13">
        <v>11.05</v>
      </c>
      <c r="BS50" s="33">
        <v>795.43000000000006</v>
      </c>
      <c r="BT50" s="32">
        <v>-70.200000000000045</v>
      </c>
    </row>
    <row r="51" spans="1:72" s="12" customFormat="1" ht="11.25" x14ac:dyDescent="0.2">
      <c r="A51" s="207">
        <v>37</v>
      </c>
      <c r="B51" s="208" t="s">
        <v>33</v>
      </c>
      <c r="C51" s="49">
        <v>5232.92</v>
      </c>
      <c r="D51" s="31">
        <v>3184</v>
      </c>
      <c r="E51" s="26">
        <v>3131.9</v>
      </c>
      <c r="F51" s="30">
        <v>3184</v>
      </c>
      <c r="G51" s="39">
        <v>0</v>
      </c>
      <c r="H51" s="27">
        <v>70</v>
      </c>
      <c r="I51" s="213">
        <f>[2]Лист1!$C$35</f>
        <v>131</v>
      </c>
      <c r="J51" s="29">
        <v>16.760000000000002</v>
      </c>
      <c r="K51" s="28">
        <v>17.23</v>
      </c>
      <c r="L51" s="27">
        <v>80.61</v>
      </c>
      <c r="M51" s="20">
        <v>31.88</v>
      </c>
      <c r="N51" s="20">
        <v>61.52</v>
      </c>
      <c r="O51" s="20">
        <v>63.49</v>
      </c>
      <c r="P51" s="26">
        <v>67.37</v>
      </c>
      <c r="Q51" s="26">
        <v>73.06</v>
      </c>
      <c r="R51" s="25">
        <v>707.56000000000006</v>
      </c>
      <c r="S51" s="24">
        <v>701.69999999999993</v>
      </c>
      <c r="T51" s="83">
        <f t="shared" si="0"/>
        <v>100.84</v>
      </c>
      <c r="U51" s="19">
        <v>33.85</v>
      </c>
      <c r="V51" s="21">
        <v>11.37</v>
      </c>
      <c r="W51" s="20"/>
      <c r="X51" s="23">
        <v>2.69</v>
      </c>
      <c r="Y51" s="20">
        <v>2.69</v>
      </c>
      <c r="Z51" s="23">
        <v>15.57</v>
      </c>
      <c r="AA51" s="48">
        <v>63.48</v>
      </c>
      <c r="AB51" s="19">
        <v>62.79</v>
      </c>
      <c r="AC51" s="22">
        <v>20.94</v>
      </c>
      <c r="AD51" s="20">
        <v>0.08</v>
      </c>
      <c r="AE51" s="20">
        <v>3.8</v>
      </c>
      <c r="AF51" s="47">
        <v>3.88</v>
      </c>
      <c r="AG51" s="20">
        <v>23.35</v>
      </c>
      <c r="AH51" s="46">
        <v>110.96000000000001</v>
      </c>
      <c r="AI51" s="44">
        <v>128.36000000000001</v>
      </c>
      <c r="AJ51" s="45">
        <v>38.76</v>
      </c>
      <c r="AK51" s="44">
        <v>1.73</v>
      </c>
      <c r="AL51" s="43">
        <v>16.16</v>
      </c>
      <c r="AM51" s="42">
        <v>17.89</v>
      </c>
      <c r="AN51" s="41">
        <v>4.7</v>
      </c>
      <c r="AO51" s="40">
        <v>8547</v>
      </c>
      <c r="AP51" s="39">
        <v>36.049999999999997</v>
      </c>
      <c r="AQ51" s="18">
        <f>ROUND(((754.394)/(38974.27+38024.17))*(K51+L51),2)</f>
        <v>0.96</v>
      </c>
      <c r="AR51" s="15">
        <v>7.44</v>
      </c>
      <c r="AS51" s="15"/>
      <c r="AT51" s="15">
        <f>11+[3]Лист1!$H$13</f>
        <v>14.870000000000001</v>
      </c>
      <c r="AU51" s="15"/>
      <c r="AV51" s="16">
        <f>SUM(BA51+BC51+BD51+BE51+BI51+BH51)</f>
        <v>0</v>
      </c>
      <c r="AW51" s="15"/>
      <c r="AX51" s="15"/>
      <c r="AY51" s="15"/>
      <c r="AZ51" s="15"/>
      <c r="BA51" s="16">
        <f>SUM(AW51:AZ51)</f>
        <v>0</v>
      </c>
      <c r="BB51" s="38">
        <v>6</v>
      </c>
      <c r="BC51" s="15"/>
      <c r="BD51" s="15"/>
      <c r="BE51" s="15"/>
      <c r="BF51" s="17">
        <f>BG51+BH51+BI51</f>
        <v>33.910000000000004</v>
      </c>
      <c r="BG51" s="37">
        <v>33.910000000000004</v>
      </c>
      <c r="BH51" s="36"/>
      <c r="BI51" s="16"/>
      <c r="BJ51" s="15">
        <v>1.19</v>
      </c>
      <c r="BK51" s="15"/>
      <c r="BL51" s="15">
        <v>1.19</v>
      </c>
      <c r="BM51" s="15">
        <v>1.54</v>
      </c>
      <c r="BN51" s="35">
        <v>2.73</v>
      </c>
      <c r="BO51" s="34">
        <v>347.71</v>
      </c>
      <c r="BP51" s="14">
        <v>12.85</v>
      </c>
      <c r="BQ51" s="15">
        <v>163.75</v>
      </c>
      <c r="BR51" s="13">
        <v>10.55</v>
      </c>
      <c r="BS51" s="33">
        <v>709.3</v>
      </c>
      <c r="BT51" s="32">
        <v>-1.7399999999998954</v>
      </c>
    </row>
    <row r="52" spans="1:72" s="12" customFormat="1" ht="11.25" x14ac:dyDescent="0.2">
      <c r="A52" s="207">
        <v>38</v>
      </c>
      <c r="B52" s="208" t="s">
        <v>32</v>
      </c>
      <c r="C52" s="49">
        <v>5123.6900000000005</v>
      </c>
      <c r="D52" s="31">
        <v>3321.0299999999997</v>
      </c>
      <c r="E52" s="26">
        <v>2953.43</v>
      </c>
      <c r="F52" s="30">
        <v>3291.1299999999997</v>
      </c>
      <c r="G52" s="52">
        <v>29.9</v>
      </c>
      <c r="H52" s="27">
        <v>66</v>
      </c>
      <c r="I52" s="213">
        <f>[2]Лист1!$C$36</f>
        <v>115</v>
      </c>
      <c r="J52" s="29">
        <v>16.77</v>
      </c>
      <c r="K52" s="28">
        <v>17.239999999999998</v>
      </c>
      <c r="L52" s="27">
        <v>45.33</v>
      </c>
      <c r="M52" s="20">
        <v>39.36</v>
      </c>
      <c r="N52" s="20">
        <v>46.2</v>
      </c>
      <c r="O52" s="20">
        <v>20.34</v>
      </c>
      <c r="P52" s="26">
        <v>24.47</v>
      </c>
      <c r="Q52" s="26">
        <v>21.51</v>
      </c>
      <c r="R52" s="25">
        <v>659.63</v>
      </c>
      <c r="S52" s="24">
        <v>662.62</v>
      </c>
      <c r="T52" s="83">
        <f t="shared" si="0"/>
        <v>99.55</v>
      </c>
      <c r="U52" s="19">
        <v>32.17</v>
      </c>
      <c r="V52" s="21">
        <v>10.8</v>
      </c>
      <c r="W52" s="20">
        <v>36.799999999999997</v>
      </c>
      <c r="X52" s="23">
        <v>2.5499999999999998</v>
      </c>
      <c r="Y52" s="20">
        <v>39.349999999999994</v>
      </c>
      <c r="Z52" s="23">
        <v>14.79</v>
      </c>
      <c r="AA52" s="48">
        <v>97.109999999999985</v>
      </c>
      <c r="AB52" s="19">
        <v>59.66</v>
      </c>
      <c r="AC52" s="22">
        <v>19.89</v>
      </c>
      <c r="AD52" s="20">
        <v>3.92</v>
      </c>
      <c r="AE52" s="20">
        <v>3.61</v>
      </c>
      <c r="AF52" s="47">
        <v>7.5299999999999994</v>
      </c>
      <c r="AG52" s="20">
        <v>22.19</v>
      </c>
      <c r="AH52" s="46">
        <v>109.27</v>
      </c>
      <c r="AI52" s="44">
        <v>121.96</v>
      </c>
      <c r="AJ52" s="45">
        <v>36.83</v>
      </c>
      <c r="AK52" s="44">
        <v>7.44</v>
      </c>
      <c r="AL52" s="43">
        <v>15.36</v>
      </c>
      <c r="AM52" s="42">
        <v>22.8</v>
      </c>
      <c r="AN52" s="41">
        <v>4.47</v>
      </c>
      <c r="AO52" s="40">
        <v>7453</v>
      </c>
      <c r="AP52" s="39">
        <v>31.18</v>
      </c>
      <c r="AQ52" s="18">
        <f>ROUND(((754.394)/(38974.27+38024.17))*(K52+L52),2)</f>
        <v>0.61</v>
      </c>
      <c r="AR52" s="15">
        <v>8.48</v>
      </c>
      <c r="AS52" s="15">
        <v>7</v>
      </c>
      <c r="AT52" s="15">
        <v>17.649999999999999</v>
      </c>
      <c r="AU52" s="15"/>
      <c r="AV52" s="16">
        <f>SUM(BA52+BC52+BD52+BE52+BI52+BH52)</f>
        <v>0</v>
      </c>
      <c r="AW52" s="15"/>
      <c r="AX52" s="15"/>
      <c r="AY52" s="15"/>
      <c r="AZ52" s="15"/>
      <c r="BA52" s="16">
        <f>SUM(AW52:AZ52)</f>
        <v>0</v>
      </c>
      <c r="BB52" s="38"/>
      <c r="BC52" s="15"/>
      <c r="BD52" s="15"/>
      <c r="BE52" s="15"/>
      <c r="BF52" s="17">
        <f>BG52+BH52+BI52</f>
        <v>51.75</v>
      </c>
      <c r="BG52" s="37">
        <v>51.75</v>
      </c>
      <c r="BH52" s="36"/>
      <c r="BI52" s="16"/>
      <c r="BJ52" s="15">
        <v>1.19</v>
      </c>
      <c r="BK52" s="15"/>
      <c r="BL52" s="15">
        <v>1.19</v>
      </c>
      <c r="BM52" s="15">
        <v>1.46</v>
      </c>
      <c r="BN52" s="35">
        <v>2.65</v>
      </c>
      <c r="BO52" s="34">
        <v>302.84999999999997</v>
      </c>
      <c r="BP52" s="14">
        <v>12.21</v>
      </c>
      <c r="BQ52" s="15">
        <v>155.59</v>
      </c>
      <c r="BR52" s="13">
        <v>10.02</v>
      </c>
      <c r="BS52" s="33">
        <v>687.05</v>
      </c>
      <c r="BT52" s="32">
        <v>-27.419999999999959</v>
      </c>
    </row>
    <row r="53" spans="1:72" s="12" customFormat="1" ht="11.25" x14ac:dyDescent="0.2">
      <c r="A53" s="207">
        <v>39</v>
      </c>
      <c r="B53" s="208" t="s">
        <v>31</v>
      </c>
      <c r="C53" s="49">
        <v>2213.89</v>
      </c>
      <c r="D53" s="31">
        <v>1216.5999999999999</v>
      </c>
      <c r="E53" s="26">
        <v>1176</v>
      </c>
      <c r="F53" s="30">
        <v>1173.6999999999998</v>
      </c>
      <c r="G53" s="52">
        <v>42.9</v>
      </c>
      <c r="H53" s="27">
        <v>31</v>
      </c>
      <c r="I53" s="213">
        <f>[2]Лист1!$C$37</f>
        <v>54</v>
      </c>
      <c r="J53" s="29">
        <v>17.34</v>
      </c>
      <c r="K53" s="28">
        <v>17.829999999999998</v>
      </c>
      <c r="L53" s="27">
        <v>49.31</v>
      </c>
      <c r="M53" s="20">
        <v>55.07</v>
      </c>
      <c r="N53" s="20">
        <v>76.760000000000005</v>
      </c>
      <c r="O53" s="20">
        <v>42.98</v>
      </c>
      <c r="P53" s="26">
        <v>47.36</v>
      </c>
      <c r="Q53" s="26">
        <v>46.71</v>
      </c>
      <c r="R53" s="25">
        <v>276.68</v>
      </c>
      <c r="S53" s="24">
        <v>280.89999999999998</v>
      </c>
      <c r="T53" s="83">
        <f t="shared" si="0"/>
        <v>98.5</v>
      </c>
      <c r="U53" s="19">
        <v>13.24</v>
      </c>
      <c r="V53" s="21">
        <v>4.4400000000000004</v>
      </c>
      <c r="W53" s="20">
        <v>0.1</v>
      </c>
      <c r="X53" s="23">
        <v>1.05</v>
      </c>
      <c r="Y53" s="20">
        <v>1.1500000000000001</v>
      </c>
      <c r="Z53" s="23">
        <v>6.09</v>
      </c>
      <c r="AA53" s="48">
        <v>24.919999999999998</v>
      </c>
      <c r="AB53" s="19">
        <v>24.55</v>
      </c>
      <c r="AC53" s="22">
        <v>8.18</v>
      </c>
      <c r="AD53" s="20">
        <v>1.08</v>
      </c>
      <c r="AE53" s="20">
        <v>1.49</v>
      </c>
      <c r="AF53" s="47">
        <v>2.5700000000000003</v>
      </c>
      <c r="AG53" s="20">
        <v>9.1300000000000008</v>
      </c>
      <c r="AH53" s="46">
        <v>44.430000000000007</v>
      </c>
      <c r="AI53" s="44">
        <v>50.18</v>
      </c>
      <c r="AJ53" s="45">
        <v>15.15</v>
      </c>
      <c r="AK53" s="44">
        <v>0.98</v>
      </c>
      <c r="AL53" s="43">
        <v>6.32</v>
      </c>
      <c r="AM53" s="42">
        <v>7.3000000000000007</v>
      </c>
      <c r="AN53" s="41">
        <v>1.84</v>
      </c>
      <c r="AO53" s="40">
        <v>4217</v>
      </c>
      <c r="AP53" s="39">
        <v>18.3</v>
      </c>
      <c r="AQ53" s="18">
        <f>ROUND(((754.394)/(38974.27+38024.17))*(K53+L53),2)</f>
        <v>0.66</v>
      </c>
      <c r="AR53" s="15">
        <f>0.11+5.65</f>
        <v>5.7600000000000007</v>
      </c>
      <c r="AS53" s="15">
        <v>7</v>
      </c>
      <c r="AT53" s="15">
        <v>16.329999999999998</v>
      </c>
      <c r="AU53" s="15"/>
      <c r="AV53" s="16">
        <f>SUM(BA53+BC53+BD53+BE53+BI53+BH53)</f>
        <v>15.2</v>
      </c>
      <c r="AW53" s="15"/>
      <c r="AX53" s="15"/>
      <c r="AY53" s="15"/>
      <c r="AZ53" s="15"/>
      <c r="BA53" s="16">
        <f>SUM(AW53:AZ53)</f>
        <v>0</v>
      </c>
      <c r="BB53" s="38"/>
      <c r="BC53" s="15"/>
      <c r="BD53" s="15"/>
      <c r="BE53" s="15">
        <v>15.2</v>
      </c>
      <c r="BF53" s="17">
        <f>BG53+BH53+BI53</f>
        <v>118.61999999999999</v>
      </c>
      <c r="BG53" s="37">
        <v>118.61999999999999</v>
      </c>
      <c r="BH53" s="36"/>
      <c r="BI53" s="16"/>
      <c r="BJ53" s="15">
        <v>0</v>
      </c>
      <c r="BK53" s="15"/>
      <c r="BL53" s="15">
        <v>0</v>
      </c>
      <c r="BM53" s="15">
        <v>0.6</v>
      </c>
      <c r="BN53" s="35">
        <v>0.6</v>
      </c>
      <c r="BO53" s="34">
        <v>131.17000000000002</v>
      </c>
      <c r="BP53" s="14">
        <v>5.0199999999999996</v>
      </c>
      <c r="BQ53" s="15">
        <v>64.02</v>
      </c>
      <c r="BR53" s="13">
        <v>4.12</v>
      </c>
      <c r="BS53" s="33">
        <v>273.68000000000006</v>
      </c>
      <c r="BT53" s="32">
        <v>2.9999999999999432</v>
      </c>
    </row>
    <row r="54" spans="1:72" s="12" customFormat="1" ht="11.25" x14ac:dyDescent="0.2">
      <c r="A54" s="207">
        <v>40</v>
      </c>
      <c r="B54" s="208" t="s">
        <v>30</v>
      </c>
      <c r="C54" s="49">
        <v>2217.1400000000003</v>
      </c>
      <c r="D54" s="31">
        <v>1256.22</v>
      </c>
      <c r="E54" s="26">
        <v>1256.22</v>
      </c>
      <c r="F54" s="30">
        <v>1213.1200000000001</v>
      </c>
      <c r="G54" s="52">
        <v>43.1</v>
      </c>
      <c r="H54" s="27">
        <v>32</v>
      </c>
      <c r="I54" s="213">
        <f>[2]Лист1!$C$38</f>
        <v>45</v>
      </c>
      <c r="J54" s="29">
        <v>16.149999999999999</v>
      </c>
      <c r="K54" s="28">
        <v>16.600000000000001</v>
      </c>
      <c r="L54" s="27">
        <v>31.43</v>
      </c>
      <c r="M54" s="20">
        <v>26.24</v>
      </c>
      <c r="N54" s="20">
        <v>22.62</v>
      </c>
      <c r="O54" s="20">
        <v>22.43</v>
      </c>
      <c r="P54" s="26">
        <v>26.41</v>
      </c>
      <c r="Q54" s="26">
        <v>30.67</v>
      </c>
      <c r="R54" s="25">
        <v>273.43</v>
      </c>
      <c r="S54" s="24">
        <v>272.45999999999998</v>
      </c>
      <c r="T54" s="83">
        <f t="shared" si="0"/>
        <v>100.36</v>
      </c>
      <c r="U54" s="19">
        <v>13.03</v>
      </c>
      <c r="V54" s="21">
        <v>4.37</v>
      </c>
      <c r="W54" s="20">
        <v>0.35</v>
      </c>
      <c r="X54" s="23">
        <v>1.03</v>
      </c>
      <c r="Y54" s="20">
        <v>1.38</v>
      </c>
      <c r="Z54" s="23">
        <v>5.99</v>
      </c>
      <c r="AA54" s="48">
        <v>24.769999999999996</v>
      </c>
      <c r="AB54" s="19">
        <v>24.17</v>
      </c>
      <c r="AC54" s="22">
        <v>8.06</v>
      </c>
      <c r="AD54" s="20">
        <v>3.9</v>
      </c>
      <c r="AE54" s="20">
        <v>1.46</v>
      </c>
      <c r="AF54" s="47">
        <v>5.3599999999999994</v>
      </c>
      <c r="AG54" s="20">
        <v>8.99</v>
      </c>
      <c r="AH54" s="46">
        <v>46.580000000000005</v>
      </c>
      <c r="AI54" s="44">
        <v>49.4</v>
      </c>
      <c r="AJ54" s="45">
        <v>14.92</v>
      </c>
      <c r="AK54" s="44">
        <v>0.98</v>
      </c>
      <c r="AL54" s="43">
        <v>6.22</v>
      </c>
      <c r="AM54" s="42">
        <v>7.1999999999999993</v>
      </c>
      <c r="AN54" s="41">
        <v>1.81</v>
      </c>
      <c r="AO54" s="40">
        <v>4838</v>
      </c>
      <c r="AP54" s="39">
        <v>19.920000000000002</v>
      </c>
      <c r="AQ54" s="18">
        <f>ROUND(((754.394)/(38974.27+38024.17))*(K54+L54),2)</f>
        <v>0.47</v>
      </c>
      <c r="AR54" s="15">
        <v>22.06</v>
      </c>
      <c r="AS54" s="15">
        <v>3</v>
      </c>
      <c r="AT54" s="15">
        <v>15.39</v>
      </c>
      <c r="AU54" s="15"/>
      <c r="AV54" s="16">
        <f>SUM(BA54+BC54+BD54+BE54+BI54+BH54)</f>
        <v>0</v>
      </c>
      <c r="AW54" s="15"/>
      <c r="AX54" s="15"/>
      <c r="AY54" s="15"/>
      <c r="AZ54" s="15"/>
      <c r="BA54" s="16">
        <f>SUM(AW54:AZ54)</f>
        <v>0</v>
      </c>
      <c r="BB54" s="38">
        <v>16.899999999999999</v>
      </c>
      <c r="BC54" s="15"/>
      <c r="BD54" s="15"/>
      <c r="BE54" s="15"/>
      <c r="BF54" s="17">
        <f>BG54+BH54+BI54</f>
        <v>82.259999999999991</v>
      </c>
      <c r="BG54" s="37">
        <v>82.259999999999991</v>
      </c>
      <c r="BH54" s="36"/>
      <c r="BI54" s="16"/>
      <c r="BJ54" s="15">
        <v>0.6</v>
      </c>
      <c r="BK54" s="15"/>
      <c r="BL54" s="15">
        <v>0.6</v>
      </c>
      <c r="BM54" s="15">
        <v>0.59</v>
      </c>
      <c r="BN54" s="35">
        <v>1.19</v>
      </c>
      <c r="BO54" s="34">
        <v>120.38</v>
      </c>
      <c r="BP54" s="14">
        <v>4.9400000000000004</v>
      </c>
      <c r="BQ54" s="15">
        <v>63.02</v>
      </c>
      <c r="BR54" s="13">
        <v>4.0599999999999996</v>
      </c>
      <c r="BS54" s="33">
        <v>263.75</v>
      </c>
      <c r="BT54" s="32">
        <v>9.6800000000000068</v>
      </c>
    </row>
    <row r="55" spans="1:72" s="12" customFormat="1" ht="11.25" x14ac:dyDescent="0.2">
      <c r="A55" s="207">
        <v>41</v>
      </c>
      <c r="B55" s="208" t="s">
        <v>29</v>
      </c>
      <c r="C55" s="49">
        <v>3649.88</v>
      </c>
      <c r="D55" s="31">
        <v>2687.83</v>
      </c>
      <c r="E55" s="26">
        <v>2687.83</v>
      </c>
      <c r="F55" s="30">
        <v>2644.5299999999997</v>
      </c>
      <c r="G55" s="52">
        <v>43.3</v>
      </c>
      <c r="H55" s="27">
        <v>60</v>
      </c>
      <c r="I55" s="213">
        <f>[2]Лист1!$C$39</f>
        <v>108</v>
      </c>
      <c r="J55" s="29">
        <v>13.99</v>
      </c>
      <c r="K55" s="28">
        <v>14.54</v>
      </c>
      <c r="L55" s="27">
        <v>39.19</v>
      </c>
      <c r="M55" s="20">
        <v>49.38</v>
      </c>
      <c r="N55" s="20">
        <v>43</v>
      </c>
      <c r="O55" s="20">
        <v>40.28</v>
      </c>
      <c r="P55" s="26">
        <v>62.5</v>
      </c>
      <c r="Q55" s="26">
        <v>63.53</v>
      </c>
      <c r="R55" s="25">
        <v>485.45</v>
      </c>
      <c r="S55" s="24">
        <v>490.04</v>
      </c>
      <c r="T55" s="83">
        <f t="shared" si="0"/>
        <v>99.06</v>
      </c>
      <c r="U55" s="19">
        <v>24.6</v>
      </c>
      <c r="V55" s="21">
        <v>8.26</v>
      </c>
      <c r="W55" s="20"/>
      <c r="X55" s="23">
        <v>1.95</v>
      </c>
      <c r="Y55" s="20">
        <v>1.95</v>
      </c>
      <c r="Z55" s="23">
        <v>11.31</v>
      </c>
      <c r="AA55" s="48">
        <v>46.120000000000005</v>
      </c>
      <c r="AB55" s="19">
        <v>45.62</v>
      </c>
      <c r="AC55" s="22">
        <v>15.21</v>
      </c>
      <c r="AD55" s="20">
        <v>3.94</v>
      </c>
      <c r="AE55" s="20">
        <v>2.76</v>
      </c>
      <c r="AF55" s="47">
        <v>6.6999999999999993</v>
      </c>
      <c r="AG55" s="20">
        <v>16.97</v>
      </c>
      <c r="AH55" s="46">
        <v>84.5</v>
      </c>
      <c r="AI55" s="44">
        <v>93.27</v>
      </c>
      <c r="AJ55" s="45">
        <v>28.17</v>
      </c>
      <c r="AK55" s="44">
        <v>1.92</v>
      </c>
      <c r="AL55" s="43">
        <v>11.74</v>
      </c>
      <c r="AM55" s="42">
        <v>13.66</v>
      </c>
      <c r="AN55" s="41">
        <v>3.42</v>
      </c>
      <c r="AO55" s="40">
        <v>6507</v>
      </c>
      <c r="AP55" s="39">
        <v>26.82</v>
      </c>
      <c r="AQ55" s="18">
        <f>ROUND(((754.394)/(38974.27+38024.17))*(K55+L55),2)</f>
        <v>0.53</v>
      </c>
      <c r="AR55" s="15">
        <v>3.53</v>
      </c>
      <c r="AS55" s="51">
        <v>7</v>
      </c>
      <c r="AT55" s="15">
        <v>6.31</v>
      </c>
      <c r="AU55" s="15"/>
      <c r="AV55" s="16">
        <f>SUM(BA55+BC55+BD55+BE55+BI55+BH55)</f>
        <v>3.85</v>
      </c>
      <c r="AW55" s="15"/>
      <c r="AX55" s="15"/>
      <c r="AY55" s="15"/>
      <c r="AZ55" s="15"/>
      <c r="BA55" s="16">
        <f>SUM(AW55:AZ55)</f>
        <v>0</v>
      </c>
      <c r="BB55" s="38">
        <v>3.6</v>
      </c>
      <c r="BC55" s="15"/>
      <c r="BD55" s="15"/>
      <c r="BE55" s="51">
        <v>3.85</v>
      </c>
      <c r="BF55" s="17">
        <f>BG55+BH55+BI55</f>
        <v>37.489999999999995</v>
      </c>
      <c r="BG55" s="37">
        <v>37.489999999999995</v>
      </c>
      <c r="BH55" s="36"/>
      <c r="BI55" s="16"/>
      <c r="BJ55" s="15">
        <v>0.95</v>
      </c>
      <c r="BK55" s="15"/>
      <c r="BL55" s="15">
        <v>0.95</v>
      </c>
      <c r="BM55" s="15">
        <v>1.1200000000000001</v>
      </c>
      <c r="BN55" s="35">
        <v>2.0700000000000003</v>
      </c>
      <c r="BO55" s="34">
        <v>223.03999999999996</v>
      </c>
      <c r="BP55" s="14">
        <v>9.33</v>
      </c>
      <c r="BQ55" s="15">
        <v>118.98</v>
      </c>
      <c r="BR55" s="13">
        <v>7.66</v>
      </c>
      <c r="BS55" s="33">
        <v>489.63</v>
      </c>
      <c r="BT55" s="32">
        <v>-4.1800000000000068</v>
      </c>
    </row>
    <row r="56" spans="1:72" s="12" customFormat="1" ht="11.25" x14ac:dyDescent="0.2">
      <c r="A56" s="207">
        <v>42</v>
      </c>
      <c r="B56" s="208" t="s">
        <v>28</v>
      </c>
      <c r="C56" s="49">
        <v>6046</v>
      </c>
      <c r="D56" s="31">
        <v>4315.3999999999996</v>
      </c>
      <c r="E56" s="26">
        <v>4315.3999999999996</v>
      </c>
      <c r="F56" s="30">
        <v>4242.0999999999995</v>
      </c>
      <c r="G56" s="52">
        <v>73.3</v>
      </c>
      <c r="H56" s="27">
        <v>86</v>
      </c>
      <c r="I56" s="213">
        <f>[2]Лист1!$C$22</f>
        <v>184</v>
      </c>
      <c r="J56" s="29">
        <v>15.05</v>
      </c>
      <c r="K56" s="28">
        <v>15.47</v>
      </c>
      <c r="L56" s="27">
        <v>22.49</v>
      </c>
      <c r="M56" s="20">
        <v>25.33</v>
      </c>
      <c r="N56" s="20">
        <v>35.700000000000003</v>
      </c>
      <c r="O56" s="20">
        <v>42.85</v>
      </c>
      <c r="P56" s="26">
        <v>36.44</v>
      </c>
      <c r="Q56" s="26">
        <v>44.5</v>
      </c>
      <c r="R56" s="25">
        <v>852.43000000000006</v>
      </c>
      <c r="S56" s="24">
        <v>842.65</v>
      </c>
      <c r="T56" s="83">
        <f t="shared" si="0"/>
        <v>101.16</v>
      </c>
      <c r="U56" s="19">
        <v>41.86</v>
      </c>
      <c r="V56" s="21">
        <v>14.05</v>
      </c>
      <c r="W56" s="20">
        <v>28.64</v>
      </c>
      <c r="X56" s="23">
        <v>3.32</v>
      </c>
      <c r="Y56" s="20">
        <v>31.96</v>
      </c>
      <c r="Z56" s="23">
        <v>19.25</v>
      </c>
      <c r="AA56" s="48">
        <v>107.12</v>
      </c>
      <c r="AB56" s="19">
        <v>77.64</v>
      </c>
      <c r="AC56" s="22">
        <v>25.88</v>
      </c>
      <c r="AD56" s="20">
        <v>12.75</v>
      </c>
      <c r="AE56" s="20">
        <v>4.7</v>
      </c>
      <c r="AF56" s="47">
        <v>17.45</v>
      </c>
      <c r="AG56" s="20">
        <v>28.87</v>
      </c>
      <c r="AH56" s="46">
        <v>149.84</v>
      </c>
      <c r="AI56" s="44">
        <v>158.71</v>
      </c>
      <c r="AJ56" s="45">
        <v>47.93</v>
      </c>
      <c r="AK56" s="44">
        <v>0.55000000000000004</v>
      </c>
      <c r="AL56" s="43">
        <v>19.98</v>
      </c>
      <c r="AM56" s="42">
        <v>20.53</v>
      </c>
      <c r="AN56" s="41">
        <v>5.82</v>
      </c>
      <c r="AO56" s="40">
        <v>8796</v>
      </c>
      <c r="AP56" s="39">
        <v>36.090000000000003</v>
      </c>
      <c r="AQ56" s="18">
        <f>ROUND(((754.394)/(38974.27+38024.17))*(K56+L56),2)</f>
        <v>0.37</v>
      </c>
      <c r="AR56" s="15">
        <v>3.8</v>
      </c>
      <c r="AS56" s="51"/>
      <c r="AT56" s="15">
        <v>6.28</v>
      </c>
      <c r="AU56" s="15"/>
      <c r="AV56" s="16">
        <f>SUM(BA56+BC56+BD56+BE56+BI56+BH56)</f>
        <v>0</v>
      </c>
      <c r="AW56" s="15"/>
      <c r="AX56" s="15"/>
      <c r="AY56" s="15"/>
      <c r="AZ56" s="15"/>
      <c r="BA56" s="16">
        <f>SUM(AW56:AZ56)</f>
        <v>0</v>
      </c>
      <c r="BB56" s="38">
        <v>3</v>
      </c>
      <c r="BC56" s="15"/>
      <c r="BD56" s="15"/>
      <c r="BE56" s="51"/>
      <c r="BF56" s="17">
        <f>BG56+BH56+BI56</f>
        <v>25.700000000000003</v>
      </c>
      <c r="BG56" s="37">
        <v>25.700000000000003</v>
      </c>
      <c r="BH56" s="36"/>
      <c r="BI56" s="16"/>
      <c r="BJ56" s="15">
        <v>1.53</v>
      </c>
      <c r="BK56" s="15">
        <v>6.1</v>
      </c>
      <c r="BL56" s="15">
        <v>7.63</v>
      </c>
      <c r="BM56" s="15">
        <v>1.9</v>
      </c>
      <c r="BN56" s="35">
        <v>9.5299999999999994</v>
      </c>
      <c r="BO56" s="34">
        <v>349.09000000000003</v>
      </c>
      <c r="BP56" s="14">
        <v>15.88</v>
      </c>
      <c r="BQ56" s="15">
        <v>202.47</v>
      </c>
      <c r="BR56" s="13">
        <v>13.04</v>
      </c>
      <c r="BS56" s="33">
        <v>837.44</v>
      </c>
      <c r="BT56" s="32">
        <v>14.990000000000009</v>
      </c>
    </row>
    <row r="57" spans="1:72" s="12" customFormat="1" ht="33.75" x14ac:dyDescent="0.2">
      <c r="A57" s="207">
        <v>43</v>
      </c>
      <c r="B57" s="208" t="s">
        <v>27</v>
      </c>
      <c r="C57" s="49">
        <v>4797.5600000000004</v>
      </c>
      <c r="D57" s="31">
        <v>3272.7000000000003</v>
      </c>
      <c r="E57" s="26">
        <v>3027.8</v>
      </c>
      <c r="F57" s="30">
        <v>3138.2000000000003</v>
      </c>
      <c r="G57" s="52">
        <v>134.5</v>
      </c>
      <c r="H57" s="27">
        <v>76</v>
      </c>
      <c r="I57" s="213">
        <f>[2]Лист1!$C$10</f>
        <v>146</v>
      </c>
      <c r="J57" s="29">
        <v>14.68</v>
      </c>
      <c r="K57" s="28">
        <v>15.09</v>
      </c>
      <c r="L57" s="27">
        <v>54.28</v>
      </c>
      <c r="M57" s="20">
        <v>52.07</v>
      </c>
      <c r="N57" s="20">
        <v>64.92</v>
      </c>
      <c r="O57" s="20">
        <v>73.430000000000007</v>
      </c>
      <c r="P57" s="26">
        <v>102.15</v>
      </c>
      <c r="Q57" s="26">
        <v>154.01</v>
      </c>
      <c r="R57" s="25">
        <v>574.11</v>
      </c>
      <c r="S57" s="24">
        <v>525.54000000000008</v>
      </c>
      <c r="T57" s="83">
        <f t="shared" si="0"/>
        <v>109.24</v>
      </c>
      <c r="U57" s="19">
        <v>27.41</v>
      </c>
      <c r="V57" s="21">
        <v>9.1999999999999993</v>
      </c>
      <c r="W57" s="20">
        <v>1.45</v>
      </c>
      <c r="X57" s="23">
        <v>2.1800000000000002</v>
      </c>
      <c r="Y57" s="20">
        <v>3.63</v>
      </c>
      <c r="Z57" s="23">
        <v>12.61</v>
      </c>
      <c r="AA57" s="48">
        <v>52.85</v>
      </c>
      <c r="AB57" s="19">
        <v>50.84</v>
      </c>
      <c r="AC57" s="22">
        <v>16.95</v>
      </c>
      <c r="AD57" s="20">
        <v>2.4300000000000002</v>
      </c>
      <c r="AE57" s="20">
        <v>3.08</v>
      </c>
      <c r="AF57" s="47">
        <v>5.51</v>
      </c>
      <c r="AG57" s="20">
        <v>18.91</v>
      </c>
      <c r="AH57" s="46">
        <v>92.210000000000008</v>
      </c>
      <c r="AI57" s="44">
        <v>103.94</v>
      </c>
      <c r="AJ57" s="45">
        <v>31.39</v>
      </c>
      <c r="AK57" s="44">
        <v>0.48</v>
      </c>
      <c r="AL57" s="43">
        <v>13.09</v>
      </c>
      <c r="AM57" s="42">
        <v>13.57</v>
      </c>
      <c r="AN57" s="41">
        <v>3.81</v>
      </c>
      <c r="AO57" s="40">
        <v>13343</v>
      </c>
      <c r="AP57" s="39">
        <v>57.67</v>
      </c>
      <c r="AQ57" s="18">
        <f>ROUND(((754.394)/(38974.27+38024.17))*(K57+L57),2)</f>
        <v>0.68</v>
      </c>
      <c r="AR57" s="15">
        <v>5.61</v>
      </c>
      <c r="AS57" s="15"/>
      <c r="AT57" s="15">
        <v>11.5</v>
      </c>
      <c r="AU57" s="15"/>
      <c r="AV57" s="16">
        <f>SUM(BA57+BC57+BD57+BE57+BI57+BH57)</f>
        <v>0</v>
      </c>
      <c r="AW57" s="15"/>
      <c r="AX57" s="15"/>
      <c r="AY57" s="15"/>
      <c r="AZ57" s="15"/>
      <c r="BA57" s="16">
        <f>SUM(AW57:AZ57)</f>
        <v>0</v>
      </c>
      <c r="BB57" s="38"/>
      <c r="BC57" s="15"/>
      <c r="BD57" s="15"/>
      <c r="BE57" s="15"/>
      <c r="BF57" s="17">
        <f>BG57+BH57+BI57</f>
        <v>54.819999999999993</v>
      </c>
      <c r="BG57" s="37">
        <v>54.819999999999993</v>
      </c>
      <c r="BH57" s="36"/>
      <c r="BI57" s="16"/>
      <c r="BJ57" s="15">
        <v>0</v>
      </c>
      <c r="BK57" s="15"/>
      <c r="BL57" s="15">
        <v>0</v>
      </c>
      <c r="BM57" s="15">
        <v>1.25</v>
      </c>
      <c r="BN57" s="35">
        <v>1.25</v>
      </c>
      <c r="BO57" s="34">
        <v>269.53000000000003</v>
      </c>
      <c r="BP57" s="14">
        <v>10.4</v>
      </c>
      <c r="BQ57" s="15">
        <v>132.6</v>
      </c>
      <c r="BR57" s="13">
        <v>8.5399999999999991</v>
      </c>
      <c r="BS57" s="33">
        <v>566.13</v>
      </c>
      <c r="BT57" s="32">
        <v>7.9800000000000182</v>
      </c>
    </row>
    <row r="58" spans="1:72" s="12" customFormat="1" ht="11.25" x14ac:dyDescent="0.2">
      <c r="A58" s="207">
        <v>44</v>
      </c>
      <c r="B58" s="208" t="s">
        <v>26</v>
      </c>
      <c r="C58" s="49">
        <v>4746.57</v>
      </c>
      <c r="D58" s="31">
        <v>3579.6499999999996</v>
      </c>
      <c r="E58" s="26">
        <v>3536.43</v>
      </c>
      <c r="F58" s="30">
        <v>3377.2499999999995</v>
      </c>
      <c r="G58" s="52">
        <v>202.4</v>
      </c>
      <c r="H58" s="27">
        <v>79</v>
      </c>
      <c r="I58" s="213">
        <f>[2]Лист1!$C$34</f>
        <v>152</v>
      </c>
      <c r="J58" s="29">
        <v>14.13</v>
      </c>
      <c r="K58" s="28">
        <v>14.53</v>
      </c>
      <c r="L58" s="27">
        <v>58.14</v>
      </c>
      <c r="M58" s="20">
        <v>59.4</v>
      </c>
      <c r="N58" s="20">
        <v>79.010000000000005</v>
      </c>
      <c r="O58" s="20">
        <v>98.09</v>
      </c>
      <c r="P58" s="26">
        <v>120.88</v>
      </c>
      <c r="Q58" s="26">
        <v>156.52000000000001</v>
      </c>
      <c r="R58" s="25">
        <v>639.86</v>
      </c>
      <c r="S58" s="24">
        <v>604.24</v>
      </c>
      <c r="T58" s="83">
        <f t="shared" si="0"/>
        <v>105.9</v>
      </c>
      <c r="U58" s="19">
        <v>31.43</v>
      </c>
      <c r="V58" s="21">
        <v>10.55</v>
      </c>
      <c r="W58" s="20">
        <v>5.81</v>
      </c>
      <c r="X58" s="23">
        <v>2.4900000000000002</v>
      </c>
      <c r="Y58" s="20">
        <v>8.3000000000000007</v>
      </c>
      <c r="Z58" s="23">
        <v>14.45</v>
      </c>
      <c r="AA58" s="48">
        <v>64.73</v>
      </c>
      <c r="AB58" s="19">
        <v>58.29</v>
      </c>
      <c r="AC58" s="22">
        <v>19.43</v>
      </c>
      <c r="AD58" s="20">
        <v>12.54</v>
      </c>
      <c r="AE58" s="20">
        <v>3.53</v>
      </c>
      <c r="AF58" s="47">
        <v>16.07</v>
      </c>
      <c r="AG58" s="20">
        <v>21.68</v>
      </c>
      <c r="AH58" s="46">
        <v>115.47</v>
      </c>
      <c r="AI58" s="44">
        <v>119.17</v>
      </c>
      <c r="AJ58" s="45">
        <v>35.99</v>
      </c>
      <c r="AK58" s="44">
        <v>1.42</v>
      </c>
      <c r="AL58" s="43">
        <v>15</v>
      </c>
      <c r="AM58" s="42">
        <v>16.420000000000002</v>
      </c>
      <c r="AN58" s="41">
        <v>4.37</v>
      </c>
      <c r="AO58" s="40">
        <v>21526</v>
      </c>
      <c r="AP58" s="39">
        <v>82.48</v>
      </c>
      <c r="AQ58" s="18">
        <f>ROUND(((754.394)/(38974.27+38024.17))*(K58+L58),2)</f>
        <v>0.71</v>
      </c>
      <c r="AR58" s="15">
        <v>5.77</v>
      </c>
      <c r="AS58" s="51">
        <v>7</v>
      </c>
      <c r="AT58" s="15">
        <v>20.350000000000001</v>
      </c>
      <c r="AU58" s="15"/>
      <c r="AV58" s="16">
        <f>SUM(BA58+BC58+BD58+BE58+BI58+BH58)</f>
        <v>15.33</v>
      </c>
      <c r="AW58" s="15"/>
      <c r="AX58" s="15">
        <v>15.33</v>
      </c>
      <c r="AY58" s="15"/>
      <c r="AZ58" s="15"/>
      <c r="BA58" s="16">
        <f>SUM(AW58:AZ58)</f>
        <v>15.33</v>
      </c>
      <c r="BB58" s="38"/>
      <c r="BC58" s="15"/>
      <c r="BD58" s="15"/>
      <c r="BE58" s="51"/>
      <c r="BF58" s="17">
        <f>BG58+BH58+BI58</f>
        <v>69.91</v>
      </c>
      <c r="BG58" s="37">
        <v>69.91</v>
      </c>
      <c r="BH58" s="36"/>
      <c r="BI58" s="16"/>
      <c r="BJ58" s="15">
        <v>1.22</v>
      </c>
      <c r="BK58" s="15">
        <v>3.03</v>
      </c>
      <c r="BL58" s="15">
        <v>4.25</v>
      </c>
      <c r="BM58" s="15">
        <v>1.43</v>
      </c>
      <c r="BN58" s="35">
        <v>5.68</v>
      </c>
      <c r="BO58" s="34">
        <v>387.53000000000003</v>
      </c>
      <c r="BP58" s="14">
        <v>11.93</v>
      </c>
      <c r="BQ58" s="15">
        <v>152.02000000000001</v>
      </c>
      <c r="BR58" s="13">
        <v>9.7899999999999991</v>
      </c>
      <c r="BS58" s="33">
        <v>741.46999999999991</v>
      </c>
      <c r="BT58" s="32">
        <v>-101.6099999999999</v>
      </c>
    </row>
    <row r="59" spans="1:72" s="12" customFormat="1" ht="33.75" x14ac:dyDescent="0.2">
      <c r="A59" s="207">
        <v>45</v>
      </c>
      <c r="B59" s="208" t="s">
        <v>25</v>
      </c>
      <c r="C59" s="49">
        <v>4705.2</v>
      </c>
      <c r="D59" s="31">
        <v>3552.6</v>
      </c>
      <c r="E59" s="26">
        <v>3552.6</v>
      </c>
      <c r="F59" s="30">
        <v>3361.5</v>
      </c>
      <c r="G59" s="52">
        <v>191.1</v>
      </c>
      <c r="H59" s="27">
        <v>80</v>
      </c>
      <c r="I59" s="213">
        <f>[2]Лист1!$C$12</f>
        <v>156</v>
      </c>
      <c r="J59" s="29">
        <v>15.58</v>
      </c>
      <c r="K59" s="28">
        <v>16.02</v>
      </c>
      <c r="L59" s="27">
        <v>162.33000000000001</v>
      </c>
      <c r="M59" s="20">
        <v>158.82</v>
      </c>
      <c r="N59" s="20">
        <v>189.59</v>
      </c>
      <c r="O59" s="20">
        <v>239.23</v>
      </c>
      <c r="P59" s="26">
        <v>286.77</v>
      </c>
      <c r="Q59" s="26">
        <v>308.02999999999997</v>
      </c>
      <c r="R59" s="25">
        <v>701.05000000000007</v>
      </c>
      <c r="S59" s="24">
        <v>690.07</v>
      </c>
      <c r="T59" s="83">
        <f t="shared" si="0"/>
        <v>101.59</v>
      </c>
      <c r="U59" s="19">
        <v>35.299999999999997</v>
      </c>
      <c r="V59" s="21">
        <v>11.85</v>
      </c>
      <c r="W59" s="20"/>
      <c r="X59" s="23">
        <v>2.8</v>
      </c>
      <c r="Y59" s="20">
        <v>2.8</v>
      </c>
      <c r="Z59" s="23">
        <v>16.23</v>
      </c>
      <c r="AA59" s="48">
        <v>66.179999999999993</v>
      </c>
      <c r="AB59" s="19">
        <v>65.459999999999994</v>
      </c>
      <c r="AC59" s="22">
        <v>21.83</v>
      </c>
      <c r="AD59" s="20">
        <v>1.04</v>
      </c>
      <c r="AE59" s="20">
        <v>3.96</v>
      </c>
      <c r="AF59" s="47">
        <v>5</v>
      </c>
      <c r="AG59" s="20">
        <v>24.35</v>
      </c>
      <c r="AH59" s="46">
        <v>116.63999999999999</v>
      </c>
      <c r="AI59" s="44">
        <v>133.83000000000001</v>
      </c>
      <c r="AJ59" s="45">
        <v>40.42</v>
      </c>
      <c r="AK59" s="44">
        <v>0.72</v>
      </c>
      <c r="AL59" s="43">
        <v>16.850000000000001</v>
      </c>
      <c r="AM59" s="42">
        <v>17.57</v>
      </c>
      <c r="AN59" s="41">
        <v>4.9000000000000004</v>
      </c>
      <c r="AO59" s="40">
        <v>8358</v>
      </c>
      <c r="AP59" s="39">
        <v>36.42</v>
      </c>
      <c r="AQ59" s="18">
        <f>ROUND(((754.394)/(38974.27+38024.17))*(K59+L59),2)</f>
        <v>1.75</v>
      </c>
      <c r="AR59" s="15">
        <v>7.41</v>
      </c>
      <c r="AS59" s="15">
        <v>7</v>
      </c>
      <c r="AT59" s="15">
        <v>13.49</v>
      </c>
      <c r="AU59" s="15"/>
      <c r="AV59" s="16">
        <f>SUM(BA59+BC59+BD59+BE59+BI59+BH59)</f>
        <v>0</v>
      </c>
      <c r="AW59" s="15"/>
      <c r="AX59" s="15"/>
      <c r="AY59" s="15"/>
      <c r="AZ59" s="15"/>
      <c r="BA59" s="16">
        <f>SUM(AW59:AZ59)</f>
        <v>0</v>
      </c>
      <c r="BB59" s="38">
        <v>3.6</v>
      </c>
      <c r="BC59" s="15"/>
      <c r="BD59" s="15"/>
      <c r="BE59" s="15"/>
      <c r="BF59" s="17">
        <f>BG59+BH59+BI59</f>
        <v>57.7</v>
      </c>
      <c r="BG59" s="37">
        <v>57.7</v>
      </c>
      <c r="BH59" s="36"/>
      <c r="BI59" s="16"/>
      <c r="BJ59" s="15">
        <v>1.21</v>
      </c>
      <c r="BK59" s="15"/>
      <c r="BL59" s="15">
        <v>1.21</v>
      </c>
      <c r="BM59" s="15">
        <v>1.6</v>
      </c>
      <c r="BN59" s="35">
        <v>2.81</v>
      </c>
      <c r="BO59" s="34">
        <v>308.39999999999998</v>
      </c>
      <c r="BP59" s="14">
        <v>13.39</v>
      </c>
      <c r="BQ59" s="15">
        <v>170.73</v>
      </c>
      <c r="BR59" s="13">
        <v>11</v>
      </c>
      <c r="BS59" s="33">
        <v>686.33999999999992</v>
      </c>
      <c r="BT59" s="32">
        <v>14.71000000000015</v>
      </c>
    </row>
    <row r="60" spans="1:72" s="12" customFormat="1" ht="33.75" x14ac:dyDescent="0.2">
      <c r="A60" s="207">
        <v>46</v>
      </c>
      <c r="B60" s="208" t="s">
        <v>24</v>
      </c>
      <c r="C60" s="49">
        <v>4700.0600000000004</v>
      </c>
      <c r="D60" s="31">
        <v>3543.56</v>
      </c>
      <c r="E60" s="26">
        <v>3543.56</v>
      </c>
      <c r="F60" s="30">
        <v>3456.56</v>
      </c>
      <c r="G60" s="52">
        <v>87</v>
      </c>
      <c r="H60" s="27">
        <v>80</v>
      </c>
      <c r="I60" s="213">
        <f>[2]Лист1!$C$16</f>
        <v>153</v>
      </c>
      <c r="J60" s="29">
        <v>15.26</v>
      </c>
      <c r="K60" s="28">
        <v>15.69</v>
      </c>
      <c r="L60" s="27">
        <v>48.69</v>
      </c>
      <c r="M60" s="20">
        <v>67.48</v>
      </c>
      <c r="N60" s="20">
        <v>95.05</v>
      </c>
      <c r="O60" s="20">
        <v>128.82</v>
      </c>
      <c r="P60" s="26">
        <v>162.36000000000001</v>
      </c>
      <c r="Q60" s="26">
        <v>168.8</v>
      </c>
      <c r="R60" s="25">
        <v>688.93999999999994</v>
      </c>
      <c r="S60" s="24">
        <v>683.65</v>
      </c>
      <c r="T60" s="83">
        <f t="shared" si="0"/>
        <v>100.77</v>
      </c>
      <c r="U60" s="19">
        <v>34.86</v>
      </c>
      <c r="V60" s="21">
        <v>11.71</v>
      </c>
      <c r="W60" s="20">
        <v>22.94</v>
      </c>
      <c r="X60" s="23">
        <v>2.77</v>
      </c>
      <c r="Y60" s="20">
        <v>25.71</v>
      </c>
      <c r="Z60" s="23">
        <v>16.03</v>
      </c>
      <c r="AA60" s="48">
        <v>88.31</v>
      </c>
      <c r="AB60" s="19">
        <v>64.66</v>
      </c>
      <c r="AC60" s="22">
        <v>21.56</v>
      </c>
      <c r="AD60" s="20">
        <v>8.5399999999999991</v>
      </c>
      <c r="AE60" s="20">
        <v>3.91</v>
      </c>
      <c r="AF60" s="47">
        <v>12.45</v>
      </c>
      <c r="AG60" s="20">
        <v>24.05</v>
      </c>
      <c r="AH60" s="46">
        <v>122.72</v>
      </c>
      <c r="AI60" s="44">
        <v>132.19</v>
      </c>
      <c r="AJ60" s="45">
        <v>39.92</v>
      </c>
      <c r="AK60" s="44">
        <v>0.83</v>
      </c>
      <c r="AL60" s="43">
        <v>16.64</v>
      </c>
      <c r="AM60" s="42">
        <v>17.47</v>
      </c>
      <c r="AN60" s="41">
        <v>4.84</v>
      </c>
      <c r="AO60" s="40">
        <v>13202</v>
      </c>
      <c r="AP60" s="39">
        <v>55.56</v>
      </c>
      <c r="AQ60" s="18">
        <f>ROUND(((754.394)/(38974.27+38024.17))*(K60+L60),2)</f>
        <v>0.63</v>
      </c>
      <c r="AR60" s="15">
        <v>0.11</v>
      </c>
      <c r="AS60" s="15"/>
      <c r="AT60" s="15">
        <v>15.29</v>
      </c>
      <c r="AU60" s="15"/>
      <c r="AV60" s="16">
        <f>SUM(BA60+BC60+BD60+BE60+BI60+BH60)</f>
        <v>91.48</v>
      </c>
      <c r="AW60" s="15"/>
      <c r="AX60" s="15">
        <v>91.48</v>
      </c>
      <c r="AY60" s="15"/>
      <c r="AZ60" s="15"/>
      <c r="BA60" s="16">
        <f>SUM(AW60:AZ60)</f>
        <v>91.48</v>
      </c>
      <c r="BB60" s="38"/>
      <c r="BC60" s="15"/>
      <c r="BD60" s="15"/>
      <c r="BE60" s="15"/>
      <c r="BF60" s="17">
        <f>BG60+BH60+BI60</f>
        <v>123.00999999999999</v>
      </c>
      <c r="BG60" s="37">
        <v>123.00999999999999</v>
      </c>
      <c r="BH60" s="36"/>
      <c r="BI60" s="16"/>
      <c r="BJ60" s="15">
        <v>1.21</v>
      </c>
      <c r="BK60" s="15"/>
      <c r="BL60" s="15">
        <v>1.21</v>
      </c>
      <c r="BM60" s="15">
        <v>1.58</v>
      </c>
      <c r="BN60" s="35">
        <v>2.79</v>
      </c>
      <c r="BO60" s="34">
        <v>478.25</v>
      </c>
      <c r="BP60" s="14">
        <v>13.23</v>
      </c>
      <c r="BQ60" s="15">
        <v>168.63</v>
      </c>
      <c r="BR60" s="13">
        <v>10.86</v>
      </c>
      <c r="BS60" s="33">
        <v>882</v>
      </c>
      <c r="BT60" s="32">
        <v>-193.06000000000006</v>
      </c>
    </row>
    <row r="61" spans="1:72" s="12" customFormat="1" ht="33.75" x14ac:dyDescent="0.2">
      <c r="A61" s="207">
        <v>47</v>
      </c>
      <c r="B61" s="208" t="s">
        <v>23</v>
      </c>
      <c r="C61" s="49">
        <v>4688.2299999999996</v>
      </c>
      <c r="D61" s="31">
        <v>3530.2</v>
      </c>
      <c r="E61" s="26">
        <v>3437</v>
      </c>
      <c r="F61" s="30">
        <v>3485.7999999999997</v>
      </c>
      <c r="G61" s="52">
        <v>44.4</v>
      </c>
      <c r="H61" s="27">
        <v>78</v>
      </c>
      <c r="I61" s="213">
        <f>[2]Лист1!$C$17</f>
        <v>146</v>
      </c>
      <c r="J61" s="29">
        <v>15.21</v>
      </c>
      <c r="K61" s="28">
        <v>15.64</v>
      </c>
      <c r="L61" s="27">
        <v>75.39</v>
      </c>
      <c r="M61" s="20">
        <v>74.42</v>
      </c>
      <c r="N61" s="20">
        <v>102.23</v>
      </c>
      <c r="O61" s="20">
        <v>120.17</v>
      </c>
      <c r="P61" s="26">
        <v>125.97</v>
      </c>
      <c r="Q61" s="26">
        <v>86.26</v>
      </c>
      <c r="R61" s="25">
        <v>675.62</v>
      </c>
      <c r="S61" s="24">
        <v>720.47</v>
      </c>
      <c r="T61" s="83">
        <f t="shared" si="0"/>
        <v>93.77</v>
      </c>
      <c r="U61" s="19">
        <v>34.93</v>
      </c>
      <c r="V61" s="21">
        <v>11.73</v>
      </c>
      <c r="W61" s="20">
        <v>2.39</v>
      </c>
      <c r="X61" s="23">
        <v>2.77</v>
      </c>
      <c r="Y61" s="20">
        <v>5.16</v>
      </c>
      <c r="Z61" s="23">
        <v>16.059999999999999</v>
      </c>
      <c r="AA61" s="48">
        <v>67.88</v>
      </c>
      <c r="AB61" s="19">
        <v>64.78</v>
      </c>
      <c r="AC61" s="22">
        <v>21.6</v>
      </c>
      <c r="AD61" s="20">
        <v>0.15</v>
      </c>
      <c r="AE61" s="20">
        <v>3.92</v>
      </c>
      <c r="AF61" s="47">
        <v>4.07</v>
      </c>
      <c r="AG61" s="20">
        <v>24.09</v>
      </c>
      <c r="AH61" s="46">
        <v>114.53999999999999</v>
      </c>
      <c r="AI61" s="44">
        <v>132.44</v>
      </c>
      <c r="AJ61" s="45">
        <v>40</v>
      </c>
      <c r="AK61" s="44">
        <v>1.7</v>
      </c>
      <c r="AL61" s="43">
        <v>16.68</v>
      </c>
      <c r="AM61" s="42">
        <v>18.38</v>
      </c>
      <c r="AN61" s="41">
        <v>4.8499999999999996</v>
      </c>
      <c r="AO61" s="40">
        <v>7146</v>
      </c>
      <c r="AP61" s="39">
        <v>29.84</v>
      </c>
      <c r="AQ61" s="18">
        <f>ROUND(((754.394)/(38974.27+38024.17))*(K61+L61),2)</f>
        <v>0.89</v>
      </c>
      <c r="AR61" s="15">
        <v>4.66</v>
      </c>
      <c r="AS61" s="15">
        <v>7</v>
      </c>
      <c r="AT61" s="15">
        <v>16.64</v>
      </c>
      <c r="AU61" s="15"/>
      <c r="AV61" s="16">
        <f>SUM(BA61+BC61+BD61+BE61+BI61+BH61)</f>
        <v>14.16</v>
      </c>
      <c r="AW61" s="15"/>
      <c r="AX61" s="15"/>
      <c r="AY61" s="15"/>
      <c r="AZ61" s="15"/>
      <c r="BA61" s="16">
        <f>SUM(AW61:AZ61)</f>
        <v>0</v>
      </c>
      <c r="BB61" s="38"/>
      <c r="BC61" s="15"/>
      <c r="BD61" s="15"/>
      <c r="BE61" s="15"/>
      <c r="BF61" s="17">
        <f>BG61+BH61+BI61</f>
        <v>85.58</v>
      </c>
      <c r="BG61" s="37">
        <v>71.42</v>
      </c>
      <c r="BH61" s="36">
        <v>14.16</v>
      </c>
      <c r="BI61" s="16"/>
      <c r="BJ61" s="15">
        <v>1.21</v>
      </c>
      <c r="BK61" s="15"/>
      <c r="BL61" s="15">
        <v>1.21</v>
      </c>
      <c r="BM61" s="15">
        <v>1.59</v>
      </c>
      <c r="BN61" s="35">
        <v>16.96</v>
      </c>
      <c r="BO61" s="34">
        <v>314.38</v>
      </c>
      <c r="BP61" s="14">
        <v>13.26</v>
      </c>
      <c r="BQ61" s="15">
        <v>168.95</v>
      </c>
      <c r="BR61" s="13">
        <v>10.88</v>
      </c>
      <c r="BS61" s="53">
        <v>689.89</v>
      </c>
      <c r="BT61" s="32">
        <v>-14.269999999999982</v>
      </c>
    </row>
    <row r="62" spans="1:72" s="12" customFormat="1" ht="33.75" x14ac:dyDescent="0.2">
      <c r="A62" s="207">
        <v>48</v>
      </c>
      <c r="B62" s="208" t="s">
        <v>22</v>
      </c>
      <c r="C62" s="49">
        <v>4685.21</v>
      </c>
      <c r="D62" s="31">
        <v>3530.77</v>
      </c>
      <c r="E62" s="26">
        <v>3530.77</v>
      </c>
      <c r="F62" s="30">
        <v>3121.37</v>
      </c>
      <c r="G62" s="52">
        <v>409.4</v>
      </c>
      <c r="H62" s="27">
        <v>80</v>
      </c>
      <c r="I62" s="213">
        <f>[2]Лист1!$C$19</f>
        <v>166</v>
      </c>
      <c r="J62" s="29">
        <v>15.21</v>
      </c>
      <c r="K62" s="28">
        <v>15.42</v>
      </c>
      <c r="L62" s="27">
        <v>95.59</v>
      </c>
      <c r="M62" s="20">
        <v>69.510000000000005</v>
      </c>
      <c r="N62" s="20">
        <v>98.7</v>
      </c>
      <c r="O62" s="20">
        <v>70.78</v>
      </c>
      <c r="P62" s="26">
        <v>100.68</v>
      </c>
      <c r="Q62" s="26">
        <v>137.44</v>
      </c>
      <c r="R62" s="25">
        <v>672.65</v>
      </c>
      <c r="S62" s="24">
        <v>638.81999999999994</v>
      </c>
      <c r="T62" s="83">
        <f t="shared" si="0"/>
        <v>105.3</v>
      </c>
      <c r="U62" s="19">
        <v>33.33</v>
      </c>
      <c r="V62" s="21">
        <v>11.19</v>
      </c>
      <c r="W62" s="20"/>
      <c r="X62" s="23">
        <v>2.65</v>
      </c>
      <c r="Y62" s="20">
        <v>2.65</v>
      </c>
      <c r="Z62" s="23">
        <v>15.33</v>
      </c>
      <c r="AA62" s="48">
        <v>62.499999999999993</v>
      </c>
      <c r="AB62" s="19">
        <v>61.82</v>
      </c>
      <c r="AC62" s="22">
        <v>20.61</v>
      </c>
      <c r="AD62" s="20">
        <v>13.47</v>
      </c>
      <c r="AE62" s="20">
        <v>3.74</v>
      </c>
      <c r="AF62" s="47">
        <v>17.21</v>
      </c>
      <c r="AG62" s="20">
        <v>22.99</v>
      </c>
      <c r="AH62" s="46">
        <v>122.63000000000001</v>
      </c>
      <c r="AI62" s="44">
        <v>126.38</v>
      </c>
      <c r="AJ62" s="45">
        <v>38.17</v>
      </c>
      <c r="AK62" s="44">
        <v>0.54</v>
      </c>
      <c r="AL62" s="43">
        <v>15.91</v>
      </c>
      <c r="AM62" s="42">
        <v>16.45</v>
      </c>
      <c r="AN62" s="41">
        <v>4.63</v>
      </c>
      <c r="AO62" s="40">
        <v>11918</v>
      </c>
      <c r="AP62" s="39">
        <v>50.43</v>
      </c>
      <c r="AQ62" s="18">
        <f>ROUND(((754.394)/(38974.27+38024.17))*(K62+L62),2)</f>
        <v>1.0900000000000001</v>
      </c>
      <c r="AR62" s="15">
        <v>4.74</v>
      </c>
      <c r="AS62" s="15"/>
      <c r="AT62" s="15">
        <v>16.43</v>
      </c>
      <c r="AU62" s="15"/>
      <c r="AV62" s="16">
        <f>SUM(BA62+BC62+BD62+BE62+BI62+BH62)</f>
        <v>185.97</v>
      </c>
      <c r="AW62" s="15"/>
      <c r="AX62" s="15">
        <v>185.97</v>
      </c>
      <c r="AY62" s="15"/>
      <c r="AZ62" s="15"/>
      <c r="BA62" s="16">
        <f>SUM(AW62:AZ62)</f>
        <v>185.97</v>
      </c>
      <c r="BB62" s="38">
        <v>7.5</v>
      </c>
      <c r="BC62" s="15"/>
      <c r="BD62" s="15"/>
      <c r="BE62" s="15"/>
      <c r="BF62" s="17">
        <f>BG62+BH62+BI62</f>
        <v>224.47</v>
      </c>
      <c r="BG62" s="37">
        <v>224.47</v>
      </c>
      <c r="BH62" s="36"/>
      <c r="BI62" s="16"/>
      <c r="BJ62" s="15">
        <v>1.21</v>
      </c>
      <c r="BK62" s="15"/>
      <c r="BL62" s="15">
        <v>1.21</v>
      </c>
      <c r="BM62" s="15">
        <v>1.51</v>
      </c>
      <c r="BN62" s="35">
        <v>2.7199999999999998</v>
      </c>
      <c r="BO62" s="34">
        <v>340.40999999999997</v>
      </c>
      <c r="BP62" s="14">
        <v>12.65</v>
      </c>
      <c r="BQ62" s="15">
        <v>161.22</v>
      </c>
      <c r="BR62" s="13">
        <v>10.38</v>
      </c>
      <c r="BS62" s="33">
        <v>709.79</v>
      </c>
      <c r="BT62" s="32">
        <v>-37.139999999999986</v>
      </c>
    </row>
    <row r="63" spans="1:72" s="12" customFormat="1" ht="11.25" x14ac:dyDescent="0.2">
      <c r="A63" s="207">
        <v>49</v>
      </c>
      <c r="B63" s="208" t="s">
        <v>21</v>
      </c>
      <c r="C63" s="49">
        <v>4695.34</v>
      </c>
      <c r="D63" s="31">
        <v>3540.39</v>
      </c>
      <c r="E63" s="26">
        <v>3540.39</v>
      </c>
      <c r="F63" s="30">
        <v>3419.69</v>
      </c>
      <c r="G63" s="52">
        <v>120.7</v>
      </c>
      <c r="H63" s="27">
        <v>80</v>
      </c>
      <c r="I63" s="213">
        <f>[2]Лист1!$C$28</f>
        <v>164</v>
      </c>
      <c r="J63" s="29">
        <v>14.34</v>
      </c>
      <c r="K63" s="28">
        <v>14.74</v>
      </c>
      <c r="L63" s="27">
        <v>51.18</v>
      </c>
      <c r="M63" s="20">
        <v>63.04</v>
      </c>
      <c r="N63" s="20">
        <v>83.07</v>
      </c>
      <c r="O63" s="20">
        <v>82.34</v>
      </c>
      <c r="P63" s="26">
        <v>102.64</v>
      </c>
      <c r="Q63" s="26">
        <v>103.92</v>
      </c>
      <c r="R63" s="25">
        <v>649.36</v>
      </c>
      <c r="S63" s="24">
        <v>648.88000000000011</v>
      </c>
      <c r="T63" s="83">
        <f t="shared" si="0"/>
        <v>100.07</v>
      </c>
      <c r="U63" s="19">
        <v>32.85</v>
      </c>
      <c r="V63" s="21">
        <v>11.03</v>
      </c>
      <c r="W63" s="20">
        <v>10.7</v>
      </c>
      <c r="X63" s="23">
        <v>2.61</v>
      </c>
      <c r="Y63" s="20">
        <v>13.309999999999999</v>
      </c>
      <c r="Z63" s="23">
        <v>15.11</v>
      </c>
      <c r="AA63" s="48">
        <v>72.3</v>
      </c>
      <c r="AB63" s="19">
        <v>60.93</v>
      </c>
      <c r="AC63" s="22">
        <v>20.32</v>
      </c>
      <c r="AD63" s="20">
        <v>7.04</v>
      </c>
      <c r="AE63" s="20">
        <v>3.69</v>
      </c>
      <c r="AF63" s="47">
        <v>10.73</v>
      </c>
      <c r="AG63" s="20">
        <v>22.66</v>
      </c>
      <c r="AH63" s="46">
        <v>114.64</v>
      </c>
      <c r="AI63" s="44">
        <v>124.57</v>
      </c>
      <c r="AJ63" s="45">
        <v>37.619999999999997</v>
      </c>
      <c r="AK63" s="44">
        <v>1.37</v>
      </c>
      <c r="AL63" s="43">
        <v>15.69</v>
      </c>
      <c r="AM63" s="42">
        <v>17.059999999999999</v>
      </c>
      <c r="AN63" s="41">
        <v>4.5599999999999996</v>
      </c>
      <c r="AO63" s="40">
        <v>0</v>
      </c>
      <c r="AP63" s="39">
        <v>0</v>
      </c>
      <c r="AQ63" s="18">
        <f>ROUND(((754.394)/(38974.27+38024.17))*(K63+L63),2)</f>
        <v>0.65</v>
      </c>
      <c r="AR63" s="15">
        <v>4.71</v>
      </c>
      <c r="AS63" s="15">
        <v>7</v>
      </c>
      <c r="AT63" s="15">
        <v>16.239999999999998</v>
      </c>
      <c r="AU63" s="15"/>
      <c r="AV63" s="16">
        <f>SUM(BA63+BC63+BD63+BE63+BI63+BH63)</f>
        <v>36.93</v>
      </c>
      <c r="AW63" s="15"/>
      <c r="AX63" s="15"/>
      <c r="AY63" s="15"/>
      <c r="AZ63" s="15"/>
      <c r="BA63" s="16">
        <f>SUM(AW63:AZ63)</f>
        <v>0</v>
      </c>
      <c r="BB63" s="38">
        <v>17.5</v>
      </c>
      <c r="BC63" s="15"/>
      <c r="BD63" s="15"/>
      <c r="BE63" s="15"/>
      <c r="BF63" s="17">
        <f>BG63+BH63+BI63</f>
        <v>107.59</v>
      </c>
      <c r="BG63" s="37">
        <v>70.66</v>
      </c>
      <c r="BH63" s="36">
        <v>36.93</v>
      </c>
      <c r="BI63" s="16"/>
      <c r="BJ63" s="15">
        <v>1.21</v>
      </c>
      <c r="BK63" s="15"/>
      <c r="BL63" s="15">
        <v>1.21</v>
      </c>
      <c r="BM63" s="15">
        <v>1.49</v>
      </c>
      <c r="BN63" s="35">
        <v>39.630000000000003</v>
      </c>
      <c r="BO63" s="34">
        <v>359.88</v>
      </c>
      <c r="BP63" s="14">
        <v>12.47</v>
      </c>
      <c r="BQ63" s="15">
        <v>158.91</v>
      </c>
      <c r="BR63" s="13">
        <v>10.23</v>
      </c>
      <c r="BS63" s="33">
        <v>728.43</v>
      </c>
      <c r="BT63" s="32">
        <v>-79.069999999999936</v>
      </c>
    </row>
    <row r="64" spans="1:72" s="12" customFormat="1" ht="11.25" x14ac:dyDescent="0.2">
      <c r="A64" s="207">
        <v>50</v>
      </c>
      <c r="B64" s="208" t="s">
        <v>20</v>
      </c>
      <c r="C64" s="49">
        <v>490.7</v>
      </c>
      <c r="D64" s="31">
        <v>269.5</v>
      </c>
      <c r="E64" s="26">
        <v>269.5</v>
      </c>
      <c r="F64" s="30">
        <v>269.5</v>
      </c>
      <c r="G64" s="52">
        <v>0</v>
      </c>
      <c r="H64" s="27">
        <v>8</v>
      </c>
      <c r="I64" s="213">
        <f>[2]Лист1!$C$71</f>
        <v>16</v>
      </c>
      <c r="J64" s="29">
        <v>17.7</v>
      </c>
      <c r="K64" s="28">
        <v>18.2</v>
      </c>
      <c r="L64" s="27">
        <v>2.4700000000000002</v>
      </c>
      <c r="M64" s="20">
        <v>1.32</v>
      </c>
      <c r="N64" s="20">
        <v>1.34</v>
      </c>
      <c r="O64" s="20">
        <v>1.84</v>
      </c>
      <c r="P64" s="26">
        <v>3.21</v>
      </c>
      <c r="Q64" s="26">
        <v>2.06</v>
      </c>
      <c r="R64" s="25">
        <v>64.56</v>
      </c>
      <c r="S64" s="24">
        <v>65.819999999999993</v>
      </c>
      <c r="T64" s="83">
        <f t="shared" si="0"/>
        <v>98.09</v>
      </c>
      <c r="U64" s="19">
        <v>3.12</v>
      </c>
      <c r="V64" s="21">
        <v>1.05</v>
      </c>
      <c r="W64" s="20">
        <v>0.21</v>
      </c>
      <c r="X64" s="23">
        <v>0.25</v>
      </c>
      <c r="Y64" s="20">
        <v>0.45999999999999996</v>
      </c>
      <c r="Z64" s="23">
        <v>1.44</v>
      </c>
      <c r="AA64" s="48">
        <v>6.07</v>
      </c>
      <c r="AB64" s="19">
        <v>5.79</v>
      </c>
      <c r="AC64" s="22">
        <v>1.93</v>
      </c>
      <c r="AD64" s="20">
        <v>2.46</v>
      </c>
      <c r="AE64" s="20">
        <v>0.35</v>
      </c>
      <c r="AF64" s="47">
        <v>2.81</v>
      </c>
      <c r="AG64" s="20">
        <v>2.15</v>
      </c>
      <c r="AH64" s="46">
        <v>12.68</v>
      </c>
      <c r="AI64" s="44">
        <v>11.83</v>
      </c>
      <c r="AJ64" s="45">
        <v>3.57</v>
      </c>
      <c r="AK64" s="44">
        <v>0.48</v>
      </c>
      <c r="AL64" s="43">
        <v>1.49</v>
      </c>
      <c r="AM64" s="42">
        <v>1.97</v>
      </c>
      <c r="AN64" s="41">
        <v>0.43</v>
      </c>
      <c r="AO64" s="40">
        <v>308</v>
      </c>
      <c r="AP64" s="39">
        <v>1.27</v>
      </c>
      <c r="AQ64" s="18">
        <f>ROUND(((754.394)/(38974.27+38024.17))*(K64+L64),2)</f>
        <v>0.2</v>
      </c>
      <c r="AR64" s="15">
        <v>4.7</v>
      </c>
      <c r="AS64" s="15"/>
      <c r="AT64" s="15">
        <v>16.13</v>
      </c>
      <c r="AU64" s="15"/>
      <c r="AV64" s="16">
        <f>SUM(BA64+BC64+BD64+BE64+BI64+BH64)</f>
        <v>63.26</v>
      </c>
      <c r="AW64" s="15"/>
      <c r="AX64" s="15">
        <v>63.26</v>
      </c>
      <c r="AY64" s="15"/>
      <c r="AZ64" s="15"/>
      <c r="BA64" s="16">
        <f>SUM(AW64:AZ64)</f>
        <v>63.26</v>
      </c>
      <c r="BB64" s="38"/>
      <c r="BC64" s="15"/>
      <c r="BD64" s="15"/>
      <c r="BE64" s="15"/>
      <c r="BF64" s="17">
        <f>BG64+BH64+BI64</f>
        <v>101.10000000000001</v>
      </c>
      <c r="BG64" s="37">
        <v>101.10000000000001</v>
      </c>
      <c r="BH64" s="36"/>
      <c r="BI64" s="16"/>
      <c r="BJ64" s="15">
        <v>0</v>
      </c>
      <c r="BK64" s="15"/>
      <c r="BL64" s="15">
        <v>0</v>
      </c>
      <c r="BM64" s="15">
        <v>0.14000000000000001</v>
      </c>
      <c r="BN64" s="35">
        <v>0.14000000000000001</v>
      </c>
      <c r="BO64" s="34">
        <v>23.83</v>
      </c>
      <c r="BP64" s="14">
        <v>1.18</v>
      </c>
      <c r="BQ64" s="15">
        <v>15.1</v>
      </c>
      <c r="BR64" s="13">
        <v>0.97</v>
      </c>
      <c r="BS64" s="33">
        <v>59.83</v>
      </c>
      <c r="BT64" s="32">
        <v>4.730000000000004</v>
      </c>
    </row>
    <row r="65" spans="1:72" s="12" customFormat="1" ht="11.25" x14ac:dyDescent="0.2">
      <c r="A65" s="207">
        <v>51</v>
      </c>
      <c r="B65" s="208" t="s">
        <v>19</v>
      </c>
      <c r="C65" s="49">
        <v>5132.63</v>
      </c>
      <c r="D65" s="31">
        <v>4712.8100000000004</v>
      </c>
      <c r="E65" s="26">
        <v>4712.8100000000004</v>
      </c>
      <c r="F65" s="30">
        <v>4456.71</v>
      </c>
      <c r="G65" s="52">
        <v>256.10000000000002</v>
      </c>
      <c r="H65" s="27">
        <v>96</v>
      </c>
      <c r="I65" s="213">
        <f>[2]Лист1!$C$21</f>
        <v>202</v>
      </c>
      <c r="J65" s="29">
        <v>13.44</v>
      </c>
      <c r="K65" s="28">
        <v>13.82</v>
      </c>
      <c r="L65" s="27">
        <v>72.180000000000007</v>
      </c>
      <c r="M65" s="20">
        <v>93.79</v>
      </c>
      <c r="N65" s="20">
        <v>70.489999999999995</v>
      </c>
      <c r="O65" s="20">
        <v>79.040000000000006</v>
      </c>
      <c r="P65" s="26">
        <v>109.33</v>
      </c>
      <c r="Q65" s="26">
        <v>106.07</v>
      </c>
      <c r="R65" s="25">
        <v>792.73</v>
      </c>
      <c r="S65" s="24">
        <v>803</v>
      </c>
      <c r="T65" s="83">
        <f t="shared" si="0"/>
        <v>98.72</v>
      </c>
      <c r="U65" s="19">
        <v>41.13</v>
      </c>
      <c r="V65" s="21">
        <v>13.81</v>
      </c>
      <c r="W65" s="20">
        <v>0.35</v>
      </c>
      <c r="X65" s="23">
        <v>3.26</v>
      </c>
      <c r="Y65" s="20">
        <v>3.61</v>
      </c>
      <c r="Z65" s="23">
        <v>18.91</v>
      </c>
      <c r="AA65" s="48">
        <v>77.460000000000008</v>
      </c>
      <c r="AB65" s="19">
        <v>76.28</v>
      </c>
      <c r="AC65" s="22">
        <v>25.43</v>
      </c>
      <c r="AD65" s="20">
        <v>0.28999999999999998</v>
      </c>
      <c r="AE65" s="20">
        <v>4.62</v>
      </c>
      <c r="AF65" s="47">
        <v>4.91</v>
      </c>
      <c r="AG65" s="20">
        <v>28.37</v>
      </c>
      <c r="AH65" s="46">
        <v>134.99</v>
      </c>
      <c r="AI65" s="44">
        <v>155.93</v>
      </c>
      <c r="AJ65" s="45">
        <v>47.09</v>
      </c>
      <c r="AK65" s="44">
        <v>0.5</v>
      </c>
      <c r="AL65" s="43">
        <v>19.63</v>
      </c>
      <c r="AM65" s="42">
        <v>20.13</v>
      </c>
      <c r="AN65" s="41">
        <v>5.71</v>
      </c>
      <c r="AO65" s="40">
        <v>10949</v>
      </c>
      <c r="AP65" s="39">
        <v>45.49</v>
      </c>
      <c r="AQ65" s="18">
        <f>ROUND(((754.394)/(38974.27+38024.17))*(K65+L65),2)</f>
        <v>0.84</v>
      </c>
      <c r="AR65" s="15">
        <v>7.43</v>
      </c>
      <c r="AS65" s="15"/>
      <c r="AT65" s="15">
        <f>15.57+[3]Лист1!$H$4</f>
        <v>19.79</v>
      </c>
      <c r="AU65" s="15"/>
      <c r="AV65" s="16">
        <f>SUM(BA65+BC65+BD65+BE65+BI65+BH65)</f>
        <v>91.94</v>
      </c>
      <c r="AW65" s="15"/>
      <c r="AX65" s="15">
        <v>91.94</v>
      </c>
      <c r="AY65" s="15"/>
      <c r="AZ65" s="15"/>
      <c r="BA65" s="16">
        <f>SUM(AW65:AZ65)</f>
        <v>91.94</v>
      </c>
      <c r="BB65" s="38"/>
      <c r="BC65" s="15"/>
      <c r="BD65" s="15"/>
      <c r="BE65" s="15"/>
      <c r="BF65" s="17">
        <f>BG65+BH65+BI65</f>
        <v>135.59</v>
      </c>
      <c r="BG65" s="37">
        <v>135.59</v>
      </c>
      <c r="BH65" s="36"/>
      <c r="BI65" s="16"/>
      <c r="BJ65" s="15">
        <v>0.56000000000000005</v>
      </c>
      <c r="BK65" s="15"/>
      <c r="BL65" s="15">
        <v>0.56000000000000005</v>
      </c>
      <c r="BM65" s="15">
        <v>1.87</v>
      </c>
      <c r="BN65" s="35">
        <v>2.4300000000000002</v>
      </c>
      <c r="BO65" s="34">
        <v>390.38</v>
      </c>
      <c r="BP65" s="14">
        <v>15.61</v>
      </c>
      <c r="BQ65" s="15">
        <v>198.92</v>
      </c>
      <c r="BR65" s="13">
        <v>12.81</v>
      </c>
      <c r="BS65" s="33">
        <v>830.17</v>
      </c>
      <c r="BT65" s="32">
        <v>-37.439999999999941</v>
      </c>
    </row>
    <row r="66" spans="1:72" s="12" customFormat="1" ht="11.25" x14ac:dyDescent="0.2">
      <c r="A66" s="207">
        <v>52</v>
      </c>
      <c r="B66" s="208" t="s">
        <v>18</v>
      </c>
      <c r="C66" s="49">
        <v>4813.72</v>
      </c>
      <c r="D66" s="31">
        <v>2934.32</v>
      </c>
      <c r="E66" s="26">
        <v>2934.32</v>
      </c>
      <c r="F66" s="30">
        <v>2934.32</v>
      </c>
      <c r="G66" s="52">
        <v>0</v>
      </c>
      <c r="H66" s="27">
        <v>70</v>
      </c>
      <c r="I66" s="213">
        <f>[2]Лист1!$C$46</f>
        <v>139</v>
      </c>
      <c r="J66" s="29">
        <v>16.010000000000002</v>
      </c>
      <c r="K66" s="28">
        <v>16.46</v>
      </c>
      <c r="L66" s="27">
        <v>77.72</v>
      </c>
      <c r="M66" s="20">
        <v>91.65</v>
      </c>
      <c r="N66" s="20">
        <v>125.68</v>
      </c>
      <c r="O66" s="20">
        <v>146.4</v>
      </c>
      <c r="P66" s="26">
        <v>183.94</v>
      </c>
      <c r="Q66" s="26">
        <v>177.61</v>
      </c>
      <c r="R66" s="25">
        <v>600.72</v>
      </c>
      <c r="S66" s="24">
        <v>608.54999999999995</v>
      </c>
      <c r="T66" s="83">
        <f t="shared" si="0"/>
        <v>98.71</v>
      </c>
      <c r="U66" s="19">
        <v>30.39</v>
      </c>
      <c r="V66" s="21">
        <v>10.210000000000001</v>
      </c>
      <c r="W66" s="20">
        <v>2.14</v>
      </c>
      <c r="X66" s="23">
        <v>2.41</v>
      </c>
      <c r="Y66" s="20">
        <v>4.5500000000000007</v>
      </c>
      <c r="Z66" s="23">
        <v>13.98</v>
      </c>
      <c r="AA66" s="48">
        <v>59.13000000000001</v>
      </c>
      <c r="AB66" s="19">
        <v>56.37</v>
      </c>
      <c r="AC66" s="22">
        <v>18.79</v>
      </c>
      <c r="AD66" s="20">
        <v>4.97</v>
      </c>
      <c r="AE66" s="20">
        <v>3.41</v>
      </c>
      <c r="AF66" s="47">
        <v>8.379999999999999</v>
      </c>
      <c r="AG66" s="20">
        <v>20.97</v>
      </c>
      <c r="AH66" s="46">
        <v>104.50999999999999</v>
      </c>
      <c r="AI66" s="44">
        <v>115.2</v>
      </c>
      <c r="AJ66" s="45">
        <v>34.79</v>
      </c>
      <c r="AK66" s="44">
        <v>0.48</v>
      </c>
      <c r="AL66" s="43">
        <v>14.51</v>
      </c>
      <c r="AM66" s="42">
        <v>14.99</v>
      </c>
      <c r="AN66" s="41">
        <v>4.22</v>
      </c>
      <c r="AO66" s="40">
        <v>9346</v>
      </c>
      <c r="AP66" s="39">
        <v>38.700000000000003</v>
      </c>
      <c r="AQ66" s="18">
        <f>ROUND(((754.394)/(38974.27+38024.17))*(K66+L66),2)</f>
        <v>0.92</v>
      </c>
      <c r="AR66" s="15">
        <v>1.51</v>
      </c>
      <c r="AS66" s="15"/>
      <c r="AT66" s="15">
        <v>1.47</v>
      </c>
      <c r="AU66" s="15"/>
      <c r="AV66" s="16">
        <f>SUM(BA66+BC66+BD66+BE66+BI66+BH66)</f>
        <v>0</v>
      </c>
      <c r="AW66" s="15"/>
      <c r="AX66" s="15"/>
      <c r="AY66" s="15"/>
      <c r="AZ66" s="15"/>
      <c r="BA66" s="16">
        <f>SUM(AW66:AZ66)</f>
        <v>0</v>
      </c>
      <c r="BB66" s="38">
        <v>2.1</v>
      </c>
      <c r="BC66" s="15"/>
      <c r="BD66" s="15"/>
      <c r="BE66" s="15"/>
      <c r="BF66" s="17">
        <f>BG66+BH66+BI66</f>
        <v>4.5299999999999994</v>
      </c>
      <c r="BG66" s="37">
        <v>4.5299999999999994</v>
      </c>
      <c r="BH66" s="36"/>
      <c r="BI66" s="16"/>
      <c r="BJ66" s="15">
        <v>1.1100000000000001</v>
      </c>
      <c r="BK66" s="15">
        <v>2.21</v>
      </c>
      <c r="BL66" s="15">
        <v>3.3200000000000003</v>
      </c>
      <c r="BM66" s="15">
        <v>1.38</v>
      </c>
      <c r="BN66" s="35">
        <v>4.7</v>
      </c>
      <c r="BO66" s="34">
        <v>298.74</v>
      </c>
      <c r="BP66" s="14">
        <v>11.53</v>
      </c>
      <c r="BQ66" s="15">
        <v>147.01</v>
      </c>
      <c r="BR66" s="13">
        <v>9.4700000000000006</v>
      </c>
      <c r="BS66" s="33">
        <v>630.39</v>
      </c>
      <c r="BT66" s="32">
        <v>-29.669999999999959</v>
      </c>
    </row>
    <row r="67" spans="1:72" s="12" customFormat="1" ht="11.25" x14ac:dyDescent="0.2">
      <c r="A67" s="207">
        <v>53</v>
      </c>
      <c r="B67" s="208" t="s">
        <v>17</v>
      </c>
      <c r="C67" s="49">
        <v>4059.1</v>
      </c>
      <c r="D67" s="31">
        <v>2520.9</v>
      </c>
      <c r="E67" s="26">
        <v>2474.9</v>
      </c>
      <c r="F67" s="30">
        <v>2520.9</v>
      </c>
      <c r="G67" s="52">
        <v>0</v>
      </c>
      <c r="H67" s="27">
        <v>59</v>
      </c>
      <c r="I67" s="213">
        <f>[2]Лист1!$C$47</f>
        <v>109</v>
      </c>
      <c r="J67" s="29">
        <v>19.190000000000001</v>
      </c>
      <c r="K67" s="28">
        <v>19.73</v>
      </c>
      <c r="L67" s="27">
        <v>25.59</v>
      </c>
      <c r="M67" s="20">
        <v>28.23</v>
      </c>
      <c r="N67" s="20">
        <v>25.6</v>
      </c>
      <c r="O67" s="20">
        <v>29.06</v>
      </c>
      <c r="P67" s="26">
        <v>44.81</v>
      </c>
      <c r="Q67" s="26">
        <v>64.53</v>
      </c>
      <c r="R67" s="25">
        <v>615.70999999999992</v>
      </c>
      <c r="S67" s="24">
        <v>596.24</v>
      </c>
      <c r="T67" s="83">
        <f t="shared" si="0"/>
        <v>103.27</v>
      </c>
      <c r="U67" s="19">
        <v>30.03</v>
      </c>
      <c r="V67" s="21">
        <v>10.08</v>
      </c>
      <c r="W67" s="20">
        <v>2.96</v>
      </c>
      <c r="X67" s="23">
        <v>2.38</v>
      </c>
      <c r="Y67" s="20">
        <v>5.34</v>
      </c>
      <c r="Z67" s="23">
        <v>13.81</v>
      </c>
      <c r="AA67" s="48">
        <v>59.260000000000005</v>
      </c>
      <c r="AB67" s="19">
        <v>55.7</v>
      </c>
      <c r="AC67" s="22">
        <v>18.57</v>
      </c>
      <c r="AD67" s="20">
        <v>9.18</v>
      </c>
      <c r="AE67" s="20">
        <v>3.37</v>
      </c>
      <c r="AF67" s="47">
        <v>12.55</v>
      </c>
      <c r="AG67" s="20">
        <v>20.72</v>
      </c>
      <c r="AH67" s="46">
        <v>107.54</v>
      </c>
      <c r="AI67" s="44">
        <v>113.87</v>
      </c>
      <c r="AJ67" s="45">
        <v>34.39</v>
      </c>
      <c r="AK67" s="44">
        <v>0.48</v>
      </c>
      <c r="AL67" s="43">
        <v>14.34</v>
      </c>
      <c r="AM67" s="42">
        <v>14.82</v>
      </c>
      <c r="AN67" s="41">
        <v>4.17</v>
      </c>
      <c r="AO67" s="40">
        <v>15763</v>
      </c>
      <c r="AP67" s="39">
        <v>66.09</v>
      </c>
      <c r="AQ67" s="18">
        <f>ROUND(((754.394)/(38974.27+38024.17))*(K67+L67),2)</f>
        <v>0.44</v>
      </c>
      <c r="AR67" s="15">
        <v>5.62</v>
      </c>
      <c r="AS67" s="15">
        <v>7</v>
      </c>
      <c r="AT67" s="15">
        <f>19.38+8.8</f>
        <v>28.18</v>
      </c>
      <c r="AU67" s="15"/>
      <c r="AV67" s="16">
        <f>SUM(BA67+BC67+BD67+BE67+BI67+BH67)</f>
        <v>17.239999999999998</v>
      </c>
      <c r="AW67" s="15"/>
      <c r="AX67" s="15"/>
      <c r="AY67" s="15"/>
      <c r="AZ67" s="15"/>
      <c r="BA67" s="16">
        <f>SUM(AW67:AZ67)</f>
        <v>0</v>
      </c>
      <c r="BB67" s="38">
        <v>1.2</v>
      </c>
      <c r="BC67" s="15"/>
      <c r="BD67" s="15"/>
      <c r="BE67" s="15"/>
      <c r="BF67" s="17">
        <f>BG67+BH67+BI67</f>
        <v>129.64000000000001</v>
      </c>
      <c r="BG67" s="37">
        <v>112.4</v>
      </c>
      <c r="BH67" s="36">
        <v>17.239999999999998</v>
      </c>
      <c r="BI67" s="16"/>
      <c r="BJ67" s="15">
        <v>0.94</v>
      </c>
      <c r="BK67" s="15"/>
      <c r="BL67" s="15">
        <v>0.94</v>
      </c>
      <c r="BM67" s="15">
        <v>1.36</v>
      </c>
      <c r="BN67" s="35">
        <v>19.54</v>
      </c>
      <c r="BO67" s="34">
        <v>289.02000000000004</v>
      </c>
      <c r="BP67" s="14">
        <v>11.4</v>
      </c>
      <c r="BQ67" s="15">
        <v>145.26</v>
      </c>
      <c r="BR67" s="13">
        <v>9.4</v>
      </c>
      <c r="BS67" s="33">
        <v>621.88</v>
      </c>
      <c r="BT67" s="32">
        <v>-6.1700000000000728</v>
      </c>
    </row>
    <row r="68" spans="1:72" s="12" customFormat="1" ht="11.25" x14ac:dyDescent="0.2">
      <c r="A68" s="207">
        <v>54</v>
      </c>
      <c r="B68" s="208" t="s">
        <v>16</v>
      </c>
      <c r="C68" s="49">
        <v>4100.79</v>
      </c>
      <c r="D68" s="31">
        <v>2550.86</v>
      </c>
      <c r="E68" s="26">
        <v>2550.86</v>
      </c>
      <c r="F68" s="30">
        <v>2550.86</v>
      </c>
      <c r="G68" s="39">
        <v>0</v>
      </c>
      <c r="H68" s="27">
        <v>60</v>
      </c>
      <c r="I68" s="213">
        <f>[2]Лист1!$C$48</f>
        <v>105</v>
      </c>
      <c r="J68" s="29">
        <v>19.010000000000002</v>
      </c>
      <c r="K68" s="28">
        <v>19.54</v>
      </c>
      <c r="L68" s="27">
        <v>64.41</v>
      </c>
      <c r="M68" s="20">
        <v>85.23</v>
      </c>
      <c r="N68" s="20">
        <v>106.66</v>
      </c>
      <c r="O68" s="20">
        <v>87.67</v>
      </c>
      <c r="P68" s="26">
        <v>122.52</v>
      </c>
      <c r="Q68" s="26">
        <v>147.72999999999999</v>
      </c>
      <c r="R68" s="25">
        <v>621.36</v>
      </c>
      <c r="S68" s="24">
        <v>606</v>
      </c>
      <c r="T68" s="83">
        <f t="shared" si="0"/>
        <v>102.53</v>
      </c>
      <c r="U68" s="19">
        <v>30.53</v>
      </c>
      <c r="V68" s="21">
        <v>10.25</v>
      </c>
      <c r="W68" s="20">
        <v>1.18</v>
      </c>
      <c r="X68" s="23">
        <v>2.42</v>
      </c>
      <c r="Y68" s="20">
        <v>3.5999999999999996</v>
      </c>
      <c r="Z68" s="23">
        <v>14.04</v>
      </c>
      <c r="AA68" s="48">
        <v>58.42</v>
      </c>
      <c r="AB68" s="19">
        <v>56.62</v>
      </c>
      <c r="AC68" s="22">
        <v>18.88</v>
      </c>
      <c r="AD68" s="20">
        <v>15.55</v>
      </c>
      <c r="AE68" s="20">
        <v>3.43</v>
      </c>
      <c r="AF68" s="47">
        <v>18.98</v>
      </c>
      <c r="AG68" s="20">
        <v>21.06</v>
      </c>
      <c r="AH68" s="46">
        <v>115.54</v>
      </c>
      <c r="AI68" s="44">
        <v>115.7</v>
      </c>
      <c r="AJ68" s="45">
        <v>34.94</v>
      </c>
      <c r="AK68" s="44">
        <v>0.48</v>
      </c>
      <c r="AL68" s="43">
        <v>14.57</v>
      </c>
      <c r="AM68" s="42">
        <v>15.05</v>
      </c>
      <c r="AN68" s="41">
        <v>4.24</v>
      </c>
      <c r="AO68" s="40">
        <v>3218</v>
      </c>
      <c r="AP68" s="39">
        <v>13.52</v>
      </c>
      <c r="AQ68" s="18">
        <f>ROUND(((754.394)/(38974.27+38024.17))*(K68+L68),2)</f>
        <v>0.82</v>
      </c>
      <c r="AR68" s="15">
        <v>4.57</v>
      </c>
      <c r="AS68" s="15"/>
      <c r="AT68" s="15">
        <v>14.41</v>
      </c>
      <c r="AU68" s="15"/>
      <c r="AV68" s="16">
        <f>SUM(BA68+BC68+BD68+BE68+BI68+BH68)</f>
        <v>0</v>
      </c>
      <c r="AW68" s="15"/>
      <c r="AX68" s="15"/>
      <c r="AY68" s="15"/>
      <c r="AZ68" s="15"/>
      <c r="BA68" s="16">
        <f>SUM(AW68:AZ68)</f>
        <v>0</v>
      </c>
      <c r="BB68" s="38"/>
      <c r="BC68" s="15"/>
      <c r="BD68" s="15"/>
      <c r="BE68" s="15"/>
      <c r="BF68" s="17">
        <f>BG68+BH68+BI68</f>
        <v>85.34</v>
      </c>
      <c r="BG68" s="37">
        <v>85.34</v>
      </c>
      <c r="BH68" s="36"/>
      <c r="BI68" s="16"/>
      <c r="BJ68" s="15">
        <v>0.95</v>
      </c>
      <c r="BK68" s="15"/>
      <c r="BL68" s="15">
        <v>0.95</v>
      </c>
      <c r="BM68" s="15">
        <v>1.39</v>
      </c>
      <c r="BN68" s="35">
        <v>2.34</v>
      </c>
      <c r="BO68" s="34">
        <v>257.93</v>
      </c>
      <c r="BP68" s="14">
        <v>11.58</v>
      </c>
      <c r="BQ68" s="15">
        <v>147.65</v>
      </c>
      <c r="BR68" s="13">
        <v>9.51</v>
      </c>
      <c r="BS68" s="33">
        <v>600.63</v>
      </c>
      <c r="BT68" s="32">
        <v>20.730000000000018</v>
      </c>
    </row>
    <row r="69" spans="1:72" s="12" customFormat="1" ht="11.25" x14ac:dyDescent="0.2">
      <c r="A69" s="207">
        <v>55</v>
      </c>
      <c r="B69" s="208" t="s">
        <v>15</v>
      </c>
      <c r="C69" s="49">
        <v>4099.51</v>
      </c>
      <c r="D69" s="31">
        <v>2596.11</v>
      </c>
      <c r="E69" s="26">
        <v>2346.5100000000002</v>
      </c>
      <c r="F69" s="30">
        <v>2596.11</v>
      </c>
      <c r="G69" s="39">
        <v>0</v>
      </c>
      <c r="H69" s="27">
        <v>56</v>
      </c>
      <c r="I69" s="213">
        <f>[2]Лист1!$C$49</f>
        <v>105</v>
      </c>
      <c r="J69" s="29">
        <v>15.32</v>
      </c>
      <c r="K69" s="28">
        <v>16.09</v>
      </c>
      <c r="L69" s="27">
        <v>78.88</v>
      </c>
      <c r="M69" s="20">
        <v>79.8</v>
      </c>
      <c r="N69" s="20">
        <v>91.61</v>
      </c>
      <c r="O69" s="20">
        <v>121.82</v>
      </c>
      <c r="P69" s="26">
        <v>132.71</v>
      </c>
      <c r="Q69" s="26">
        <v>85.2</v>
      </c>
      <c r="R69" s="25">
        <v>463.73</v>
      </c>
      <c r="S69" s="24">
        <v>528.66</v>
      </c>
      <c r="T69" s="83">
        <f t="shared" si="0"/>
        <v>87.72</v>
      </c>
      <c r="U69" s="19">
        <v>24.52</v>
      </c>
      <c r="V69" s="21">
        <v>8.23</v>
      </c>
      <c r="W69" s="20">
        <v>2.4500000000000002</v>
      </c>
      <c r="X69" s="23">
        <v>1.95</v>
      </c>
      <c r="Y69" s="20">
        <v>4.4000000000000004</v>
      </c>
      <c r="Z69" s="23">
        <v>11.28</v>
      </c>
      <c r="AA69" s="48">
        <v>48.43</v>
      </c>
      <c r="AB69" s="19">
        <v>45.48</v>
      </c>
      <c r="AC69" s="22">
        <v>15.16</v>
      </c>
      <c r="AD69" s="20">
        <v>8.8000000000000007</v>
      </c>
      <c r="AE69" s="20">
        <v>2.75</v>
      </c>
      <c r="AF69" s="47">
        <v>11.55</v>
      </c>
      <c r="AG69" s="20">
        <v>16.91</v>
      </c>
      <c r="AH69" s="46">
        <v>89.1</v>
      </c>
      <c r="AI69" s="44">
        <v>92.97</v>
      </c>
      <c r="AJ69" s="45">
        <v>28.08</v>
      </c>
      <c r="AK69" s="44">
        <v>0.55000000000000004</v>
      </c>
      <c r="AL69" s="43">
        <v>11.71</v>
      </c>
      <c r="AM69" s="42">
        <v>12.260000000000002</v>
      </c>
      <c r="AN69" s="41">
        <v>3.41</v>
      </c>
      <c r="AO69" s="40">
        <v>27721</v>
      </c>
      <c r="AP69" s="39">
        <v>115.9</v>
      </c>
      <c r="AQ69" s="18">
        <f>ROUND(((754.394)/(38974.27+38024.17))*(K69+L69),2)</f>
        <v>0.93</v>
      </c>
      <c r="AR69" s="15">
        <v>5.71</v>
      </c>
      <c r="AS69" s="15"/>
      <c r="AT69" s="15">
        <v>14.63</v>
      </c>
      <c r="AU69" s="15"/>
      <c r="AV69" s="16">
        <f>SUM(BA69+BC69+BD69+BE69+BI69+BH69)</f>
        <v>0</v>
      </c>
      <c r="AW69" s="15"/>
      <c r="AX69" s="15"/>
      <c r="AY69" s="15"/>
      <c r="AZ69" s="15"/>
      <c r="BA69" s="16">
        <f>SUM(AW69:AZ69)</f>
        <v>0</v>
      </c>
      <c r="BB69" s="38">
        <v>4.8</v>
      </c>
      <c r="BC69" s="15"/>
      <c r="BD69" s="15"/>
      <c r="BE69" s="15"/>
      <c r="BF69" s="17">
        <f>BG69+BH69+BI69</f>
        <v>35.770000000000003</v>
      </c>
      <c r="BG69" s="37">
        <v>35.770000000000003</v>
      </c>
      <c r="BH69" s="36"/>
      <c r="BI69" s="16"/>
      <c r="BJ69" s="15">
        <v>0.94</v>
      </c>
      <c r="BK69" s="15">
        <v>2.33</v>
      </c>
      <c r="BL69" s="15">
        <v>3.27</v>
      </c>
      <c r="BM69" s="15">
        <v>1.1100000000000001</v>
      </c>
      <c r="BN69" s="35">
        <v>4.38</v>
      </c>
      <c r="BO69" s="34">
        <v>286.65999999999997</v>
      </c>
      <c r="BP69" s="14">
        <v>9.31</v>
      </c>
      <c r="BQ69" s="15">
        <v>118.61</v>
      </c>
      <c r="BR69" s="13">
        <v>7.64</v>
      </c>
      <c r="BS69" s="33">
        <v>559.74999999999989</v>
      </c>
      <c r="BT69" s="32">
        <v>-96.019999999999868</v>
      </c>
    </row>
    <row r="70" spans="1:72" s="12" customFormat="1" ht="11.25" x14ac:dyDescent="0.2">
      <c r="A70" s="207">
        <v>56</v>
      </c>
      <c r="B70" s="208" t="s">
        <v>14</v>
      </c>
      <c r="C70" s="49">
        <v>5126</v>
      </c>
      <c r="D70" s="31">
        <v>3173.7</v>
      </c>
      <c r="E70" s="26">
        <v>3173.7</v>
      </c>
      <c r="F70" s="30">
        <v>3173.7</v>
      </c>
      <c r="G70" s="39">
        <v>0</v>
      </c>
      <c r="H70" s="27">
        <v>80</v>
      </c>
      <c r="I70" s="213">
        <f>[2]Лист1!$C$50</f>
        <v>133</v>
      </c>
      <c r="J70" s="29">
        <v>19.09</v>
      </c>
      <c r="K70" s="28">
        <v>19.62</v>
      </c>
      <c r="L70" s="27">
        <v>101.91</v>
      </c>
      <c r="M70" s="20">
        <v>150.56</v>
      </c>
      <c r="N70" s="20">
        <v>174.16</v>
      </c>
      <c r="O70" s="20">
        <v>234.23</v>
      </c>
      <c r="P70" s="26">
        <v>165.77</v>
      </c>
      <c r="Q70" s="26">
        <v>186.46</v>
      </c>
      <c r="R70" s="25">
        <v>792.85</v>
      </c>
      <c r="S70" s="24">
        <v>771.59</v>
      </c>
      <c r="T70" s="83">
        <f t="shared" si="0"/>
        <v>102.76</v>
      </c>
      <c r="U70" s="19">
        <v>38.42</v>
      </c>
      <c r="V70" s="21">
        <v>12.9</v>
      </c>
      <c r="W70" s="20"/>
      <c r="X70" s="23">
        <v>3.05</v>
      </c>
      <c r="Y70" s="20">
        <v>3.05</v>
      </c>
      <c r="Z70" s="23">
        <v>17.670000000000002</v>
      </c>
      <c r="AA70" s="48">
        <v>72.039999999999992</v>
      </c>
      <c r="AB70" s="19">
        <v>71.260000000000005</v>
      </c>
      <c r="AC70" s="22">
        <v>23.76</v>
      </c>
      <c r="AD70" s="20">
        <v>3.57</v>
      </c>
      <c r="AE70" s="20">
        <v>4.3099999999999996</v>
      </c>
      <c r="AF70" s="47">
        <v>7.879999999999999</v>
      </c>
      <c r="AG70" s="20">
        <v>26.5</v>
      </c>
      <c r="AH70" s="46">
        <v>129.4</v>
      </c>
      <c r="AI70" s="44">
        <v>145.69</v>
      </c>
      <c r="AJ70" s="45">
        <v>44</v>
      </c>
      <c r="AK70" s="44">
        <v>0.48</v>
      </c>
      <c r="AL70" s="43">
        <v>18.34</v>
      </c>
      <c r="AM70" s="42">
        <v>18.82</v>
      </c>
      <c r="AN70" s="41">
        <v>5.34</v>
      </c>
      <c r="AO70" s="40">
        <v>10934</v>
      </c>
      <c r="AP70" s="39">
        <v>45.15</v>
      </c>
      <c r="AQ70" s="18">
        <f>ROUND(((754.394)/(38974.27+38024.17))*(K70+L70),2)</f>
        <v>1.19</v>
      </c>
      <c r="AR70" s="15">
        <v>5.66</v>
      </c>
      <c r="AS70" s="15"/>
      <c r="AT70" s="15">
        <v>14.67</v>
      </c>
      <c r="AU70" s="15"/>
      <c r="AV70" s="16">
        <f>SUM(BA70+BC70+BD70+BE70+BI70+BH70)</f>
        <v>0</v>
      </c>
      <c r="AW70" s="15"/>
      <c r="AX70" s="15"/>
      <c r="AY70" s="15"/>
      <c r="AZ70" s="15"/>
      <c r="BA70" s="16">
        <f>SUM(AW70:AZ70)</f>
        <v>0</v>
      </c>
      <c r="BB70" s="38"/>
      <c r="BC70" s="15"/>
      <c r="BD70" s="15"/>
      <c r="BE70" s="15"/>
      <c r="BF70" s="17">
        <f>BG70+BH70+BI70</f>
        <v>71.55</v>
      </c>
      <c r="BG70" s="37">
        <v>71.55</v>
      </c>
      <c r="BH70" s="36"/>
      <c r="BI70" s="16"/>
      <c r="BJ70" s="15">
        <v>1.17</v>
      </c>
      <c r="BK70" s="15"/>
      <c r="BL70" s="15">
        <v>1.17</v>
      </c>
      <c r="BM70" s="15">
        <v>1.75</v>
      </c>
      <c r="BN70" s="35">
        <v>2.92</v>
      </c>
      <c r="BO70" s="34">
        <v>325.06</v>
      </c>
      <c r="BP70" s="14">
        <v>14.58</v>
      </c>
      <c r="BQ70" s="15">
        <v>185.85</v>
      </c>
      <c r="BR70" s="13">
        <v>11.97</v>
      </c>
      <c r="BS70" s="33">
        <v>738.90000000000009</v>
      </c>
      <c r="BT70" s="32">
        <v>53.949999999999932</v>
      </c>
    </row>
    <row r="71" spans="1:72" s="12" customFormat="1" ht="11.25" x14ac:dyDescent="0.2">
      <c r="A71" s="207">
        <v>57</v>
      </c>
      <c r="B71" s="208" t="s">
        <v>13</v>
      </c>
      <c r="C71" s="49">
        <v>4782.38</v>
      </c>
      <c r="D71" s="31">
        <v>2908.09</v>
      </c>
      <c r="E71" s="26">
        <v>2908.09</v>
      </c>
      <c r="F71" s="30">
        <v>2908.09</v>
      </c>
      <c r="G71" s="39">
        <v>0</v>
      </c>
      <c r="H71" s="27">
        <v>70</v>
      </c>
      <c r="I71" s="213">
        <f>[2]Лист1!$C$55</f>
        <v>106</v>
      </c>
      <c r="J71" s="29">
        <v>19.98</v>
      </c>
      <c r="K71" s="28">
        <v>20.5</v>
      </c>
      <c r="L71" s="27">
        <v>111.06</v>
      </c>
      <c r="M71" s="20">
        <v>146.18</v>
      </c>
      <c r="N71" s="20">
        <v>168.6</v>
      </c>
      <c r="O71" s="20">
        <v>202.96</v>
      </c>
      <c r="P71" s="26">
        <v>216.49</v>
      </c>
      <c r="Q71" s="26">
        <v>245.6</v>
      </c>
      <c r="R71" s="25">
        <v>743.77</v>
      </c>
      <c r="S71" s="24">
        <v>715.66</v>
      </c>
      <c r="T71" s="83">
        <f t="shared" si="0"/>
        <v>103.93</v>
      </c>
      <c r="U71" s="19">
        <v>36.53</v>
      </c>
      <c r="V71" s="21">
        <v>12.27</v>
      </c>
      <c r="W71" s="20">
        <v>0.56999999999999995</v>
      </c>
      <c r="X71" s="23">
        <v>2.9</v>
      </c>
      <c r="Y71" s="20">
        <v>3.4699999999999998</v>
      </c>
      <c r="Z71" s="23">
        <v>16.8</v>
      </c>
      <c r="AA71" s="48">
        <v>69.069999999999993</v>
      </c>
      <c r="AB71" s="19">
        <v>67.760000000000005</v>
      </c>
      <c r="AC71" s="22">
        <v>22.59</v>
      </c>
      <c r="AD71" s="20">
        <v>3.17</v>
      </c>
      <c r="AE71" s="20">
        <v>4.0999999999999996</v>
      </c>
      <c r="AF71" s="47">
        <v>7.27</v>
      </c>
      <c r="AG71" s="20">
        <v>25.2</v>
      </c>
      <c r="AH71" s="46">
        <v>122.82000000000001</v>
      </c>
      <c r="AI71" s="44">
        <v>138.52000000000001</v>
      </c>
      <c r="AJ71" s="45">
        <v>41.83</v>
      </c>
      <c r="AK71" s="44">
        <v>0.48</v>
      </c>
      <c r="AL71" s="43">
        <v>17.440000000000001</v>
      </c>
      <c r="AM71" s="42">
        <v>17.920000000000002</v>
      </c>
      <c r="AN71" s="41">
        <v>5.08</v>
      </c>
      <c r="AO71" s="40">
        <v>7713</v>
      </c>
      <c r="AP71" s="39">
        <v>31.8</v>
      </c>
      <c r="AQ71" s="18">
        <f>ROUND(((754.394)/(38974.27+38024.17))*(K71+L71),2)</f>
        <v>1.29</v>
      </c>
      <c r="AR71" s="15">
        <v>5.63</v>
      </c>
      <c r="AS71" s="15"/>
      <c r="AT71" s="15">
        <v>11.13</v>
      </c>
      <c r="AU71" s="15"/>
      <c r="AV71" s="16">
        <f>SUM(BA71+BC71+BD71+BE71+BI71+BH71)</f>
        <v>0</v>
      </c>
      <c r="AW71" s="15"/>
      <c r="AX71" s="15"/>
      <c r="AY71" s="15"/>
      <c r="AZ71" s="15"/>
      <c r="BA71" s="16">
        <f>SUM(AW71:AZ71)</f>
        <v>0</v>
      </c>
      <c r="BB71" s="38">
        <v>6</v>
      </c>
      <c r="BC71" s="15"/>
      <c r="BD71" s="15"/>
      <c r="BE71" s="15"/>
      <c r="BF71" s="17">
        <f>BG71+BH71+BI71</f>
        <v>28.5</v>
      </c>
      <c r="BG71" s="37">
        <v>28.5</v>
      </c>
      <c r="BH71" s="36"/>
      <c r="BI71" s="16"/>
      <c r="BJ71" s="15">
        <v>1.1100000000000001</v>
      </c>
      <c r="BK71" s="15"/>
      <c r="BL71" s="15">
        <v>1.1100000000000001</v>
      </c>
      <c r="BM71" s="15">
        <v>1.66</v>
      </c>
      <c r="BN71" s="35">
        <v>2.77</v>
      </c>
      <c r="BO71" s="34">
        <v>308.17999999999995</v>
      </c>
      <c r="BP71" s="14">
        <v>13.86</v>
      </c>
      <c r="BQ71" s="15">
        <v>176.7</v>
      </c>
      <c r="BR71" s="13">
        <v>11.38</v>
      </c>
      <c r="BS71" s="33">
        <v>702.00999999999988</v>
      </c>
      <c r="BT71" s="32">
        <v>41.760000000000105</v>
      </c>
    </row>
    <row r="72" spans="1:72" s="12" customFormat="1" ht="11.25" x14ac:dyDescent="0.2">
      <c r="A72" s="207">
        <v>58</v>
      </c>
      <c r="B72" s="208" t="s">
        <v>12</v>
      </c>
      <c r="C72" s="49">
        <v>4768.2800000000007</v>
      </c>
      <c r="D72" s="31">
        <v>2897.57</v>
      </c>
      <c r="E72" s="26">
        <v>2897.57</v>
      </c>
      <c r="F72" s="30">
        <v>2897.57</v>
      </c>
      <c r="G72" s="39">
        <v>0</v>
      </c>
      <c r="H72" s="27">
        <v>70</v>
      </c>
      <c r="I72" s="213">
        <f>[2]Лист1!$C$56</f>
        <v>117</v>
      </c>
      <c r="J72" s="29">
        <v>16.46</v>
      </c>
      <c r="K72" s="28">
        <v>17.28</v>
      </c>
      <c r="L72" s="27">
        <v>46.92</v>
      </c>
      <c r="M72" s="20">
        <v>65.12</v>
      </c>
      <c r="N72" s="20">
        <v>97.73</v>
      </c>
      <c r="O72" s="20">
        <v>88.89</v>
      </c>
      <c r="P72" s="26">
        <v>117.27</v>
      </c>
      <c r="Q72" s="26">
        <v>135.69999999999999</v>
      </c>
      <c r="R72" s="25">
        <v>626.27</v>
      </c>
      <c r="S72" s="24">
        <v>606.98</v>
      </c>
      <c r="T72" s="83">
        <f t="shared" si="0"/>
        <v>103.18</v>
      </c>
      <c r="U72" s="19">
        <v>30.36</v>
      </c>
      <c r="V72" s="21">
        <v>10.19</v>
      </c>
      <c r="W72" s="20">
        <v>49.15</v>
      </c>
      <c r="X72" s="23">
        <v>2.41</v>
      </c>
      <c r="Y72" s="20">
        <v>51.56</v>
      </c>
      <c r="Z72" s="23">
        <v>13.96</v>
      </c>
      <c r="AA72" s="48">
        <v>106.07</v>
      </c>
      <c r="AB72" s="19">
        <v>56.31</v>
      </c>
      <c r="AC72" s="22">
        <v>18.77</v>
      </c>
      <c r="AD72" s="20">
        <v>1.6</v>
      </c>
      <c r="AE72" s="20">
        <v>3.41</v>
      </c>
      <c r="AF72" s="47">
        <v>5.01</v>
      </c>
      <c r="AG72" s="20">
        <v>20.94</v>
      </c>
      <c r="AH72" s="46">
        <v>101.03</v>
      </c>
      <c r="AI72" s="44">
        <v>115.12</v>
      </c>
      <c r="AJ72" s="45">
        <v>34.770000000000003</v>
      </c>
      <c r="AK72" s="44">
        <v>10.18</v>
      </c>
      <c r="AL72" s="43">
        <v>14.49</v>
      </c>
      <c r="AM72" s="42">
        <v>24.67</v>
      </c>
      <c r="AN72" s="41">
        <v>4.22</v>
      </c>
      <c r="AO72" s="40">
        <v>2651</v>
      </c>
      <c r="AP72" s="39">
        <v>10.82</v>
      </c>
      <c r="AQ72" s="18">
        <f>ROUND(((754.394)/(38974.27+38024.17))*(K72+L72),2)</f>
        <v>0.63</v>
      </c>
      <c r="AR72" s="15">
        <v>0.11</v>
      </c>
      <c r="AS72" s="51">
        <v>7</v>
      </c>
      <c r="AT72" s="15">
        <v>19.809999999999999</v>
      </c>
      <c r="AU72" s="15"/>
      <c r="AV72" s="16">
        <f>SUM(BA72+BC72+BD72+BE72+BI72+BH72)</f>
        <v>223.94</v>
      </c>
      <c r="AW72" s="15"/>
      <c r="AX72" s="15"/>
      <c r="AY72" s="15"/>
      <c r="AZ72" s="15"/>
      <c r="BA72" s="16">
        <f>SUM(AW72:AZ72)</f>
        <v>0</v>
      </c>
      <c r="BB72" s="38"/>
      <c r="BC72" s="15"/>
      <c r="BD72" s="15"/>
      <c r="BE72" s="51"/>
      <c r="BF72" s="17">
        <f>BG72+BH72+BI72</f>
        <v>287.76</v>
      </c>
      <c r="BG72" s="37">
        <v>63.819999999999993</v>
      </c>
      <c r="BH72" s="36">
        <v>223.94</v>
      </c>
      <c r="BI72" s="16"/>
      <c r="BJ72" s="15">
        <v>1.1100000000000001</v>
      </c>
      <c r="BK72" s="15"/>
      <c r="BL72" s="15">
        <v>1.1100000000000001</v>
      </c>
      <c r="BM72" s="15">
        <v>1.38</v>
      </c>
      <c r="BN72" s="35">
        <v>226.43</v>
      </c>
      <c r="BO72" s="34">
        <v>454.13000000000005</v>
      </c>
      <c r="BP72" s="14">
        <v>11.52</v>
      </c>
      <c r="BQ72" s="15">
        <v>146.85</v>
      </c>
      <c r="BR72" s="13">
        <v>9.4600000000000009</v>
      </c>
      <c r="BS72" s="33">
        <v>829.06000000000006</v>
      </c>
      <c r="BT72" s="32">
        <v>-202.79000000000008</v>
      </c>
    </row>
    <row r="73" spans="1:72" s="12" customFormat="1" ht="11.25" x14ac:dyDescent="0.2">
      <c r="A73" s="207">
        <v>59</v>
      </c>
      <c r="B73" s="208" t="s">
        <v>11</v>
      </c>
      <c r="C73" s="49">
        <v>4796.99</v>
      </c>
      <c r="D73" s="31">
        <v>2922.19</v>
      </c>
      <c r="E73" s="26">
        <v>2922.19</v>
      </c>
      <c r="F73" s="30">
        <v>2922.19</v>
      </c>
      <c r="G73" s="39">
        <v>0</v>
      </c>
      <c r="H73" s="27">
        <v>70</v>
      </c>
      <c r="I73" s="213">
        <f>[2]Лист1!$C$57</f>
        <v>113</v>
      </c>
      <c r="J73" s="29">
        <v>15.88</v>
      </c>
      <c r="K73" s="28">
        <v>16.670000000000002</v>
      </c>
      <c r="L73" s="27">
        <v>42.89</v>
      </c>
      <c r="M73" s="20">
        <v>44.17</v>
      </c>
      <c r="N73" s="20">
        <v>42.25</v>
      </c>
      <c r="O73" s="20">
        <v>45.49</v>
      </c>
      <c r="P73" s="26">
        <v>45.83</v>
      </c>
      <c r="Q73" s="26">
        <v>51.55</v>
      </c>
      <c r="R73" s="25">
        <v>616.12</v>
      </c>
      <c r="S73" s="24">
        <v>611.20000000000005</v>
      </c>
      <c r="T73" s="83">
        <f t="shared" si="0"/>
        <v>100.8</v>
      </c>
      <c r="U73" s="19">
        <v>29.86</v>
      </c>
      <c r="V73" s="21">
        <v>10.029999999999999</v>
      </c>
      <c r="W73" s="20">
        <v>0.37</v>
      </c>
      <c r="X73" s="23">
        <v>2.37</v>
      </c>
      <c r="Y73" s="20">
        <v>2.74</v>
      </c>
      <c r="Z73" s="23">
        <v>13.73</v>
      </c>
      <c r="AA73" s="48">
        <v>56.36</v>
      </c>
      <c r="AB73" s="19">
        <v>55.38</v>
      </c>
      <c r="AC73" s="22">
        <v>18.46</v>
      </c>
      <c r="AD73" s="20">
        <v>20.22</v>
      </c>
      <c r="AE73" s="20">
        <v>3.4</v>
      </c>
      <c r="AF73" s="47">
        <v>23.619999999999997</v>
      </c>
      <c r="AG73" s="20">
        <v>20.6</v>
      </c>
      <c r="AH73" s="46">
        <v>118.06</v>
      </c>
      <c r="AI73" s="44">
        <v>113.21</v>
      </c>
      <c r="AJ73" s="45">
        <v>34.19</v>
      </c>
      <c r="AK73" s="44">
        <v>1.19</v>
      </c>
      <c r="AL73" s="43">
        <v>14.26</v>
      </c>
      <c r="AM73" s="42">
        <v>15.45</v>
      </c>
      <c r="AN73" s="41">
        <v>4.1500000000000004</v>
      </c>
      <c r="AO73" s="40">
        <v>8107</v>
      </c>
      <c r="AP73" s="39">
        <v>34.909999999999997</v>
      </c>
      <c r="AQ73" s="18">
        <f>ROUND(((754.394)/(38974.27+38024.17))*(K73+L73),2)</f>
        <v>0.57999999999999996</v>
      </c>
      <c r="AR73" s="15">
        <v>7.52</v>
      </c>
      <c r="AS73" s="15"/>
      <c r="AT73" s="15">
        <v>17.93</v>
      </c>
      <c r="AU73" s="15"/>
      <c r="AV73" s="16">
        <f>SUM(BA73+BC73+BD73+BE73+BI73+BH73)</f>
        <v>0</v>
      </c>
      <c r="AW73" s="15"/>
      <c r="AX73" s="15"/>
      <c r="AY73" s="15"/>
      <c r="AZ73" s="15"/>
      <c r="BA73" s="16">
        <f>SUM(AW73:AZ73)</f>
        <v>0</v>
      </c>
      <c r="BB73" s="38"/>
      <c r="BC73" s="15"/>
      <c r="BD73" s="15"/>
      <c r="BE73" s="15"/>
      <c r="BF73" s="17">
        <f>BG73+BH73+BI73</f>
        <v>69.94</v>
      </c>
      <c r="BG73" s="37">
        <v>69.94</v>
      </c>
      <c r="BH73" s="36"/>
      <c r="BI73" s="16"/>
      <c r="BJ73" s="15">
        <v>1.1100000000000001</v>
      </c>
      <c r="BK73" s="15"/>
      <c r="BL73" s="15">
        <v>1.1100000000000001</v>
      </c>
      <c r="BM73" s="15">
        <v>1.36</v>
      </c>
      <c r="BN73" s="35">
        <v>2.4700000000000002</v>
      </c>
      <c r="BO73" s="34">
        <v>267.58999999999997</v>
      </c>
      <c r="BP73" s="14">
        <v>11.33</v>
      </c>
      <c r="BQ73" s="15">
        <v>144.41999999999999</v>
      </c>
      <c r="BR73" s="13">
        <v>9.3000000000000007</v>
      </c>
      <c r="BS73" s="33">
        <v>607.05999999999995</v>
      </c>
      <c r="BT73" s="32">
        <v>9.0600000000000591</v>
      </c>
    </row>
    <row r="74" spans="1:72" s="12" customFormat="1" ht="11.25" x14ac:dyDescent="0.2">
      <c r="A74" s="207">
        <v>60</v>
      </c>
      <c r="B74" s="208" t="s">
        <v>10</v>
      </c>
      <c r="C74" s="49">
        <v>4344.43</v>
      </c>
      <c r="D74" s="31">
        <v>2609.56</v>
      </c>
      <c r="E74" s="26">
        <v>2609.56</v>
      </c>
      <c r="F74" s="30">
        <v>2574.7599999999998</v>
      </c>
      <c r="G74" s="39">
        <v>34.799999999999997</v>
      </c>
      <c r="H74" s="27">
        <v>70</v>
      </c>
      <c r="I74" s="213">
        <f>[2]Лист1!$C$58</f>
        <v>115</v>
      </c>
      <c r="J74" s="29">
        <v>16.329999999999998</v>
      </c>
      <c r="K74" s="28">
        <v>16.79</v>
      </c>
      <c r="L74" s="27">
        <v>0.23</v>
      </c>
      <c r="M74" s="20">
        <v>35.93</v>
      </c>
      <c r="N74" s="20">
        <v>53.1</v>
      </c>
      <c r="O74" s="20">
        <v>75.59</v>
      </c>
      <c r="P74" s="26">
        <v>89.97</v>
      </c>
      <c r="Q74" s="26">
        <v>104.65</v>
      </c>
      <c r="R74" s="25">
        <v>574.57000000000005</v>
      </c>
      <c r="S74" s="24">
        <v>558.55000000000007</v>
      </c>
      <c r="T74" s="83">
        <f t="shared" si="0"/>
        <v>102.87</v>
      </c>
      <c r="U74" s="19">
        <v>27.03</v>
      </c>
      <c r="V74" s="21">
        <v>9.07</v>
      </c>
      <c r="W74" s="20">
        <v>2.11</v>
      </c>
      <c r="X74" s="23">
        <v>2.14</v>
      </c>
      <c r="Y74" s="20">
        <v>4.25</v>
      </c>
      <c r="Z74" s="23">
        <v>12.43</v>
      </c>
      <c r="AA74" s="48">
        <v>52.78</v>
      </c>
      <c r="AB74" s="19">
        <v>50.13</v>
      </c>
      <c r="AC74" s="22">
        <v>16.71</v>
      </c>
      <c r="AD74" s="20">
        <v>2.65</v>
      </c>
      <c r="AE74" s="20">
        <v>3.03</v>
      </c>
      <c r="AF74" s="47">
        <v>5.68</v>
      </c>
      <c r="AG74" s="20">
        <v>18.64</v>
      </c>
      <c r="AH74" s="46">
        <v>91.160000000000011</v>
      </c>
      <c r="AI74" s="44">
        <v>102.48</v>
      </c>
      <c r="AJ74" s="45">
        <v>30.95</v>
      </c>
      <c r="AK74" s="44">
        <v>5.87</v>
      </c>
      <c r="AL74" s="43">
        <v>12.9</v>
      </c>
      <c r="AM74" s="42">
        <v>18.77</v>
      </c>
      <c r="AN74" s="41">
        <v>3.75</v>
      </c>
      <c r="AO74" s="40">
        <v>7724</v>
      </c>
      <c r="AP74" s="39">
        <v>32.69</v>
      </c>
      <c r="AQ74" s="18">
        <f>ROUND(((754.394)/(38974.27+38024.17))*(K74+L74),2)</f>
        <v>0.17</v>
      </c>
      <c r="AR74" s="15">
        <v>7.5</v>
      </c>
      <c r="AS74" s="15"/>
      <c r="AT74" s="15">
        <v>14.63</v>
      </c>
      <c r="AU74" s="15"/>
      <c r="AV74" s="16">
        <f>SUM(BA74+BC74+BD74+BE74+BI74+BH74)</f>
        <v>0</v>
      </c>
      <c r="AW74" s="15"/>
      <c r="AX74" s="15"/>
      <c r="AY74" s="15"/>
      <c r="AZ74" s="15"/>
      <c r="BA74" s="16">
        <f>SUM(AW74:AZ74)</f>
        <v>0</v>
      </c>
      <c r="BB74" s="38">
        <v>12</v>
      </c>
      <c r="BC74" s="15"/>
      <c r="BD74" s="15"/>
      <c r="BE74" s="15"/>
      <c r="BF74" s="17">
        <f>BG74+BH74+BI74</f>
        <v>37.56</v>
      </c>
      <c r="BG74" s="37">
        <v>37.56</v>
      </c>
      <c r="BH74" s="36"/>
      <c r="BI74" s="16"/>
      <c r="BJ74" s="15">
        <v>1.01</v>
      </c>
      <c r="BK74" s="15"/>
      <c r="BL74" s="15">
        <v>1.01</v>
      </c>
      <c r="BM74" s="15">
        <v>1.23</v>
      </c>
      <c r="BN74" s="35">
        <v>2.2400000000000002</v>
      </c>
      <c r="BO74" s="34">
        <v>249.66000000000003</v>
      </c>
      <c r="BP74" s="14">
        <v>10.26</v>
      </c>
      <c r="BQ74" s="15">
        <v>130.72999999999999</v>
      </c>
      <c r="BR74" s="13">
        <v>8.42</v>
      </c>
      <c r="BS74" s="33">
        <v>543.01</v>
      </c>
      <c r="BT74" s="32">
        <v>31.560000000000059</v>
      </c>
    </row>
    <row r="75" spans="1:72" s="12" customFormat="1" ht="11.25" x14ac:dyDescent="0.2">
      <c r="A75" s="207">
        <v>61</v>
      </c>
      <c r="B75" s="208" t="s">
        <v>9</v>
      </c>
      <c r="C75" s="49">
        <v>4732.59</v>
      </c>
      <c r="D75" s="31">
        <v>2863.69</v>
      </c>
      <c r="E75" s="26">
        <v>2863.69</v>
      </c>
      <c r="F75" s="30">
        <v>2863.69</v>
      </c>
      <c r="G75" s="39">
        <v>0</v>
      </c>
      <c r="H75" s="27">
        <v>70</v>
      </c>
      <c r="I75" s="213">
        <f>[2]Лист1!$C$59</f>
        <v>102</v>
      </c>
      <c r="J75" s="29">
        <v>18.14</v>
      </c>
      <c r="K75" s="28">
        <v>18.649999999999999</v>
      </c>
      <c r="L75" s="27">
        <v>14.32</v>
      </c>
      <c r="M75" s="20">
        <v>33.42</v>
      </c>
      <c r="N75" s="20">
        <v>39.03</v>
      </c>
      <c r="O75" s="20">
        <v>51.43</v>
      </c>
      <c r="P75" s="26">
        <v>27.59</v>
      </c>
      <c r="Q75" s="26">
        <v>21.95</v>
      </c>
      <c r="R75" s="25">
        <v>680.79</v>
      </c>
      <c r="S75" s="24">
        <v>687.42</v>
      </c>
      <c r="T75" s="83">
        <f t="shared" si="0"/>
        <v>99.04</v>
      </c>
      <c r="U75" s="19">
        <v>33.57</v>
      </c>
      <c r="V75" s="21">
        <v>11.27</v>
      </c>
      <c r="W75" s="20">
        <v>12.16</v>
      </c>
      <c r="X75" s="23">
        <v>2.66</v>
      </c>
      <c r="Y75" s="20">
        <v>14.82</v>
      </c>
      <c r="Z75" s="23">
        <v>15.44</v>
      </c>
      <c r="AA75" s="48">
        <v>75.100000000000009</v>
      </c>
      <c r="AB75" s="19">
        <v>62.27</v>
      </c>
      <c r="AC75" s="22">
        <v>20.76</v>
      </c>
      <c r="AD75" s="20">
        <v>8.26</v>
      </c>
      <c r="AE75" s="20">
        <v>3.77</v>
      </c>
      <c r="AF75" s="47">
        <v>12.03</v>
      </c>
      <c r="AG75" s="20">
        <v>23.16</v>
      </c>
      <c r="AH75" s="46">
        <v>118.22</v>
      </c>
      <c r="AI75" s="44">
        <v>127.29</v>
      </c>
      <c r="AJ75" s="45">
        <v>38.44</v>
      </c>
      <c r="AK75" s="44">
        <v>8.11</v>
      </c>
      <c r="AL75" s="43">
        <v>16.03</v>
      </c>
      <c r="AM75" s="42">
        <v>24.14</v>
      </c>
      <c r="AN75" s="41">
        <v>4.66</v>
      </c>
      <c r="AO75" s="40">
        <v>8548</v>
      </c>
      <c r="AP75" s="39">
        <v>36.43</v>
      </c>
      <c r="AQ75" s="18">
        <f>ROUND(((754.394)/(38974.27+38024.17))*(K75+L75),2)</f>
        <v>0.32</v>
      </c>
      <c r="AR75" s="15">
        <v>7.45</v>
      </c>
      <c r="AS75" s="15"/>
      <c r="AT75" s="15">
        <v>14.47</v>
      </c>
      <c r="AU75" s="15"/>
      <c r="AV75" s="16">
        <f>SUM(BA75+BC75+BD75+BE75+BI75+BH75)</f>
        <v>0</v>
      </c>
      <c r="AW75" s="15"/>
      <c r="AX75" s="15"/>
      <c r="AY75" s="15"/>
      <c r="AZ75" s="15"/>
      <c r="BA75" s="16">
        <f>SUM(AW75:AZ75)</f>
        <v>0</v>
      </c>
      <c r="BB75" s="38"/>
      <c r="BC75" s="15"/>
      <c r="BD75" s="15"/>
      <c r="BE75" s="15"/>
      <c r="BF75" s="17">
        <f>BG75+BH75+BI75</f>
        <v>62.769999999999996</v>
      </c>
      <c r="BG75" s="37">
        <v>62.769999999999996</v>
      </c>
      <c r="BH75" s="36"/>
      <c r="BI75" s="16"/>
      <c r="BJ75" s="15">
        <v>1.1100000000000001</v>
      </c>
      <c r="BK75" s="15">
        <v>2.75</v>
      </c>
      <c r="BL75" s="15">
        <v>3.8600000000000003</v>
      </c>
      <c r="BM75" s="15">
        <v>1.53</v>
      </c>
      <c r="BN75" s="35">
        <v>5.3900000000000006</v>
      </c>
      <c r="BO75" s="34">
        <v>305.76</v>
      </c>
      <c r="BP75" s="14">
        <v>12.74</v>
      </c>
      <c r="BQ75" s="15">
        <v>162.38999999999999</v>
      </c>
      <c r="BR75" s="13">
        <v>10.46</v>
      </c>
      <c r="BS75" s="33">
        <v>684.67000000000007</v>
      </c>
      <c r="BT75" s="32">
        <v>-3.8800000000001091</v>
      </c>
    </row>
    <row r="76" spans="1:72" s="12" customFormat="1" ht="11.25" x14ac:dyDescent="0.2">
      <c r="A76" s="207">
        <v>62</v>
      </c>
      <c r="B76" s="208" t="s">
        <v>8</v>
      </c>
      <c r="C76" s="49">
        <v>4387.9400000000005</v>
      </c>
      <c r="D76" s="31">
        <v>2651.02</v>
      </c>
      <c r="E76" s="26">
        <v>2651.02</v>
      </c>
      <c r="F76" s="30">
        <v>2651.02</v>
      </c>
      <c r="G76" s="52">
        <v>0</v>
      </c>
      <c r="H76" s="27">
        <v>70</v>
      </c>
      <c r="I76" s="213">
        <f>[2]Лист1!$C$62</f>
        <v>107</v>
      </c>
      <c r="J76" s="29">
        <v>17.43</v>
      </c>
      <c r="K76" s="28">
        <v>18.059999999999999</v>
      </c>
      <c r="L76" s="27">
        <v>34.61</v>
      </c>
      <c r="M76" s="20">
        <v>73.760000000000005</v>
      </c>
      <c r="N76" s="20">
        <v>44.39</v>
      </c>
      <c r="O76" s="20">
        <v>56.01</v>
      </c>
      <c r="P76" s="26">
        <v>79.31</v>
      </c>
      <c r="Q76" s="26">
        <v>84.26</v>
      </c>
      <c r="R76" s="25">
        <v>586.15</v>
      </c>
      <c r="S76" s="24">
        <v>581.30999999999995</v>
      </c>
      <c r="T76" s="83">
        <f t="shared" si="0"/>
        <v>100.83</v>
      </c>
      <c r="U76" s="19">
        <v>29.66</v>
      </c>
      <c r="V76" s="21">
        <v>9.9600000000000009</v>
      </c>
      <c r="W76" s="20"/>
      <c r="X76" s="23">
        <v>2.35</v>
      </c>
      <c r="Y76" s="20">
        <v>2.35</v>
      </c>
      <c r="Z76" s="23">
        <v>13.64</v>
      </c>
      <c r="AA76" s="48">
        <v>55.610000000000007</v>
      </c>
      <c r="AB76" s="19">
        <v>55</v>
      </c>
      <c r="AC76" s="22">
        <v>18.3</v>
      </c>
      <c r="AD76" s="20">
        <v>2.96</v>
      </c>
      <c r="AE76" s="20">
        <v>3.33</v>
      </c>
      <c r="AF76" s="47">
        <v>6.29</v>
      </c>
      <c r="AG76" s="20">
        <v>20.46</v>
      </c>
      <c r="AH76" s="46">
        <v>100.05000000000001</v>
      </c>
      <c r="AI76" s="44">
        <v>112.45</v>
      </c>
      <c r="AJ76" s="45">
        <v>33.96</v>
      </c>
      <c r="AK76" s="44">
        <v>0.57999999999999996</v>
      </c>
      <c r="AL76" s="43">
        <v>14.16</v>
      </c>
      <c r="AM76" s="42">
        <v>14.74</v>
      </c>
      <c r="AN76" s="41">
        <v>4.12</v>
      </c>
      <c r="AO76" s="40">
        <v>10834</v>
      </c>
      <c r="AP76" s="39">
        <v>44.85</v>
      </c>
      <c r="AQ76" s="18">
        <f>ROUND(((754.394)/(38974.27+38024.17))*(K76+L76),2)</f>
        <v>0.52</v>
      </c>
      <c r="AR76" s="15">
        <v>7.45</v>
      </c>
      <c r="AS76" s="51">
        <v>7</v>
      </c>
      <c r="AT76" s="15">
        <v>13.11</v>
      </c>
      <c r="AU76" s="15"/>
      <c r="AV76" s="16">
        <f>SUM(BA76+BC76+BD76+BE76+BI76+BH76)</f>
        <v>0</v>
      </c>
      <c r="AW76" s="15"/>
      <c r="AX76" s="15"/>
      <c r="AY76" s="15"/>
      <c r="AZ76" s="15"/>
      <c r="BA76" s="16">
        <f>SUM(AW76:AZ76)</f>
        <v>0</v>
      </c>
      <c r="BB76" s="38">
        <v>14.9</v>
      </c>
      <c r="BC76" s="15"/>
      <c r="BD76" s="15"/>
      <c r="BE76" s="51"/>
      <c r="BF76" s="17">
        <f>BG76+BH76+BI76</f>
        <v>58.38</v>
      </c>
      <c r="BG76" s="37">
        <v>58.38</v>
      </c>
      <c r="BH76" s="36"/>
      <c r="BI76" s="16"/>
      <c r="BJ76" s="15">
        <v>1.01</v>
      </c>
      <c r="BK76" s="15"/>
      <c r="BL76" s="15">
        <v>1.01</v>
      </c>
      <c r="BM76" s="15">
        <v>1.35</v>
      </c>
      <c r="BN76" s="35">
        <v>2.3600000000000003</v>
      </c>
      <c r="BO76" s="34">
        <v>298.48</v>
      </c>
      <c r="BP76" s="14">
        <v>11.25</v>
      </c>
      <c r="BQ76" s="15">
        <v>143.44999999999999</v>
      </c>
      <c r="BR76" s="13">
        <v>9.24</v>
      </c>
      <c r="BS76" s="33">
        <v>618.08000000000004</v>
      </c>
      <c r="BT76" s="32">
        <v>-31.930000000000064</v>
      </c>
    </row>
    <row r="77" spans="1:72" s="12" customFormat="1" ht="11.25" x14ac:dyDescent="0.2">
      <c r="A77" s="207">
        <v>63</v>
      </c>
      <c r="B77" s="208" t="s">
        <v>7</v>
      </c>
      <c r="C77" s="49">
        <v>4413.3099999999995</v>
      </c>
      <c r="D77" s="31">
        <v>2659.37</v>
      </c>
      <c r="E77" s="26">
        <v>2659.37</v>
      </c>
      <c r="F77" s="30">
        <v>2659.37</v>
      </c>
      <c r="G77" s="39">
        <v>0</v>
      </c>
      <c r="H77" s="27">
        <v>70</v>
      </c>
      <c r="I77" s="213">
        <f>[2]Лист1!$C$63</f>
        <v>88</v>
      </c>
      <c r="J77" s="29">
        <v>15.34</v>
      </c>
      <c r="K77" s="28">
        <v>16.11</v>
      </c>
      <c r="L77" s="27">
        <v>57.82</v>
      </c>
      <c r="M77" s="20">
        <v>75.44</v>
      </c>
      <c r="N77" s="20">
        <v>41.29</v>
      </c>
      <c r="O77" s="20">
        <v>57.97</v>
      </c>
      <c r="P77" s="26">
        <v>61.98</v>
      </c>
      <c r="Q77" s="26">
        <v>84.71</v>
      </c>
      <c r="R77" s="25">
        <v>541.12</v>
      </c>
      <c r="S77" s="24">
        <v>521.52</v>
      </c>
      <c r="T77" s="83">
        <f t="shared" si="0"/>
        <v>103.76</v>
      </c>
      <c r="U77" s="19">
        <v>25.79</v>
      </c>
      <c r="V77" s="21">
        <v>8.66</v>
      </c>
      <c r="W77" s="20">
        <v>0.13</v>
      </c>
      <c r="X77" s="23">
        <v>2.0499999999999998</v>
      </c>
      <c r="Y77" s="20">
        <v>2.1799999999999997</v>
      </c>
      <c r="Z77" s="23">
        <v>11.86</v>
      </c>
      <c r="AA77" s="48">
        <v>48.49</v>
      </c>
      <c r="AB77" s="19">
        <v>47.82</v>
      </c>
      <c r="AC77" s="22">
        <v>15.94</v>
      </c>
      <c r="AD77" s="20">
        <v>2.27</v>
      </c>
      <c r="AE77" s="20">
        <v>2.89</v>
      </c>
      <c r="AF77" s="47">
        <v>5.16</v>
      </c>
      <c r="AG77" s="20">
        <v>17.79</v>
      </c>
      <c r="AH77" s="46">
        <v>86.710000000000008</v>
      </c>
      <c r="AI77" s="44">
        <v>97.77</v>
      </c>
      <c r="AJ77" s="45">
        <v>29.53</v>
      </c>
      <c r="AK77" s="44">
        <v>0.48</v>
      </c>
      <c r="AL77" s="43">
        <v>12.31</v>
      </c>
      <c r="AM77" s="42">
        <v>12.790000000000001</v>
      </c>
      <c r="AN77" s="41">
        <v>3.58</v>
      </c>
      <c r="AO77" s="40">
        <v>11309</v>
      </c>
      <c r="AP77" s="39">
        <v>46.84</v>
      </c>
      <c r="AQ77" s="18">
        <f>ROUND(((754.394)/(38974.27+38024.17))*(K77+L77),2)</f>
        <v>0.72</v>
      </c>
      <c r="AR77" s="15">
        <v>7.53</v>
      </c>
      <c r="AS77" s="15"/>
      <c r="AT77" s="15">
        <f>16.53+[3]Лист1!$H$6</f>
        <v>20.220000000000002</v>
      </c>
      <c r="AU77" s="15"/>
      <c r="AV77" s="16">
        <f>SUM(BA77+BC77+BD77+BE77+BI77+BH77)</f>
        <v>0</v>
      </c>
      <c r="AW77" s="15"/>
      <c r="AX77" s="15"/>
      <c r="AY77" s="15"/>
      <c r="AZ77" s="15"/>
      <c r="BA77" s="16">
        <f>SUM(AW77:AZ77)</f>
        <v>0</v>
      </c>
      <c r="BB77" s="38">
        <v>13.6</v>
      </c>
      <c r="BC77" s="15"/>
      <c r="BD77" s="15"/>
      <c r="BE77" s="15"/>
      <c r="BF77" s="17">
        <f>BG77+BH77+BI77</f>
        <v>69.14</v>
      </c>
      <c r="BG77" s="37">
        <v>69.14</v>
      </c>
      <c r="BH77" s="36"/>
      <c r="BI77" s="16"/>
      <c r="BJ77" s="15">
        <v>1.02</v>
      </c>
      <c r="BK77" s="15"/>
      <c r="BL77" s="15">
        <v>1.02</v>
      </c>
      <c r="BM77" s="15">
        <v>1.17</v>
      </c>
      <c r="BN77" s="35">
        <v>2.19</v>
      </c>
      <c r="BO77" s="34">
        <v>273.92</v>
      </c>
      <c r="BP77" s="14">
        <v>9.7899999999999991</v>
      </c>
      <c r="BQ77" s="15">
        <v>124.72</v>
      </c>
      <c r="BR77" s="13">
        <v>8.0299999999999994</v>
      </c>
      <c r="BS77" s="33">
        <v>551.66</v>
      </c>
      <c r="BT77" s="32">
        <v>-10.539999999999964</v>
      </c>
    </row>
    <row r="78" spans="1:72" s="12" customFormat="1" ht="11.25" x14ac:dyDescent="0.2">
      <c r="A78" s="207">
        <v>64</v>
      </c>
      <c r="B78" s="208" t="s">
        <v>6</v>
      </c>
      <c r="C78" s="49">
        <v>4412.1400000000003</v>
      </c>
      <c r="D78" s="31">
        <v>2660.22</v>
      </c>
      <c r="E78" s="26">
        <v>2556.2199999999998</v>
      </c>
      <c r="F78" s="30">
        <v>2660.22</v>
      </c>
      <c r="G78" s="39">
        <v>0</v>
      </c>
      <c r="H78" s="27">
        <v>67</v>
      </c>
      <c r="I78" s="213">
        <f>[2]Лист1!$C$23</f>
        <v>93</v>
      </c>
      <c r="J78" s="29">
        <v>15.28</v>
      </c>
      <c r="K78" s="28">
        <v>16.04</v>
      </c>
      <c r="L78" s="27">
        <v>5.17</v>
      </c>
      <c r="M78" s="20">
        <v>56.54</v>
      </c>
      <c r="N78" s="20">
        <v>33.049999999999997</v>
      </c>
      <c r="O78" s="20">
        <v>19</v>
      </c>
      <c r="P78" s="26">
        <v>48.23</v>
      </c>
      <c r="Q78" s="26">
        <v>49.36</v>
      </c>
      <c r="R78" s="25">
        <v>529.28</v>
      </c>
      <c r="S78" s="24">
        <v>528.74</v>
      </c>
      <c r="T78" s="83">
        <f t="shared" si="0"/>
        <v>100.1</v>
      </c>
      <c r="U78" s="19">
        <v>25.24</v>
      </c>
      <c r="V78" s="21">
        <v>8.4700000000000006</v>
      </c>
      <c r="W78" s="20">
        <v>11.7</v>
      </c>
      <c r="X78" s="23">
        <v>2</v>
      </c>
      <c r="Y78" s="20">
        <v>13.7</v>
      </c>
      <c r="Z78" s="23">
        <v>11.6</v>
      </c>
      <c r="AA78" s="48">
        <v>59.01</v>
      </c>
      <c r="AB78" s="19">
        <v>46.8</v>
      </c>
      <c r="AC78" s="22">
        <v>15.6</v>
      </c>
      <c r="AD78" s="20">
        <v>4</v>
      </c>
      <c r="AE78" s="20">
        <v>2.83</v>
      </c>
      <c r="AF78" s="47">
        <v>6.83</v>
      </c>
      <c r="AG78" s="20">
        <v>17.41</v>
      </c>
      <c r="AH78" s="46">
        <v>86.64</v>
      </c>
      <c r="AI78" s="44">
        <v>95.68</v>
      </c>
      <c r="AJ78" s="45">
        <v>28.9</v>
      </c>
      <c r="AK78" s="44">
        <v>1.84</v>
      </c>
      <c r="AL78" s="43">
        <v>12.05</v>
      </c>
      <c r="AM78" s="42">
        <v>13.89</v>
      </c>
      <c r="AN78" s="41">
        <v>3.5</v>
      </c>
      <c r="AO78" s="40">
        <v>10291</v>
      </c>
      <c r="AP78" s="39">
        <v>42.37</v>
      </c>
      <c r="AQ78" s="18">
        <f>ROUND(((754.394)/(38974.27+38024.17))*(K78+L78),2)</f>
        <v>0.21</v>
      </c>
      <c r="AR78" s="15">
        <v>7.43</v>
      </c>
      <c r="AS78" s="15"/>
      <c r="AT78" s="15">
        <f>14.1+[3]Лист1!$H$8</f>
        <v>17.79</v>
      </c>
      <c r="AU78" s="15"/>
      <c r="AV78" s="16">
        <f>SUM(BA78+BC78+BD78+BE78+BI78+BH78)</f>
        <v>0</v>
      </c>
      <c r="AW78" s="15"/>
      <c r="AX78" s="15"/>
      <c r="AY78" s="15"/>
      <c r="AZ78" s="15"/>
      <c r="BA78" s="16">
        <f>SUM(AW78:AZ78)</f>
        <v>0</v>
      </c>
      <c r="BB78" s="38"/>
      <c r="BC78" s="15"/>
      <c r="BD78" s="15"/>
      <c r="BE78" s="15"/>
      <c r="BF78" s="17">
        <f>BG78+BH78+BI78</f>
        <v>85.27</v>
      </c>
      <c r="BG78" s="37">
        <v>85.27</v>
      </c>
      <c r="BH78" s="36"/>
      <c r="BI78" s="16"/>
      <c r="BJ78" s="15">
        <v>1.02</v>
      </c>
      <c r="BK78" s="15">
        <v>4.0599999999999996</v>
      </c>
      <c r="BL78" s="15">
        <v>5.08</v>
      </c>
      <c r="BM78" s="15">
        <v>1.1499999999999999</v>
      </c>
      <c r="BN78" s="35">
        <v>6.23</v>
      </c>
      <c r="BO78" s="34">
        <v>245.77</v>
      </c>
      <c r="BP78" s="14">
        <v>9.58</v>
      </c>
      <c r="BQ78" s="15">
        <v>122.06</v>
      </c>
      <c r="BR78" s="13">
        <v>7.86</v>
      </c>
      <c r="BS78" s="33">
        <v>530.91999999999996</v>
      </c>
      <c r="BT78" s="32">
        <v>-1.6399999999999864</v>
      </c>
    </row>
    <row r="79" spans="1:72" s="12" customFormat="1" ht="11.25" x14ac:dyDescent="0.2">
      <c r="A79" s="207">
        <v>65</v>
      </c>
      <c r="B79" s="208" t="s">
        <v>5</v>
      </c>
      <c r="C79" s="49">
        <v>4373.59</v>
      </c>
      <c r="D79" s="31">
        <v>2632.32</v>
      </c>
      <c r="E79" s="26">
        <v>2632.32</v>
      </c>
      <c r="F79" s="30">
        <v>2632.32</v>
      </c>
      <c r="G79" s="39">
        <v>0</v>
      </c>
      <c r="H79" s="27">
        <v>70</v>
      </c>
      <c r="I79" s="213">
        <f>[2]Лист1!$C$24</f>
        <v>113</v>
      </c>
      <c r="J79" s="29">
        <v>15.61</v>
      </c>
      <c r="K79" s="28">
        <v>16.39</v>
      </c>
      <c r="L79" s="27">
        <v>20.14</v>
      </c>
      <c r="M79" s="20">
        <v>23.2</v>
      </c>
      <c r="N79" s="20">
        <v>19.87</v>
      </c>
      <c r="O79" s="20">
        <v>24.73</v>
      </c>
      <c r="P79" s="26">
        <v>14.28</v>
      </c>
      <c r="Q79" s="26">
        <v>27.07</v>
      </c>
      <c r="R79" s="25">
        <v>543.87</v>
      </c>
      <c r="S79" s="24">
        <v>531.12</v>
      </c>
      <c r="T79" s="83">
        <f t="shared" si="0"/>
        <v>102.4</v>
      </c>
      <c r="U79" s="19">
        <v>26.24</v>
      </c>
      <c r="V79" s="21">
        <v>8.8000000000000007</v>
      </c>
      <c r="W79" s="20"/>
      <c r="X79" s="23">
        <v>2.08</v>
      </c>
      <c r="Y79" s="20">
        <v>2.08</v>
      </c>
      <c r="Z79" s="23">
        <v>12.07</v>
      </c>
      <c r="AA79" s="48">
        <v>49.19</v>
      </c>
      <c r="AB79" s="19">
        <v>48.66</v>
      </c>
      <c r="AC79" s="22">
        <v>16.22</v>
      </c>
      <c r="AD79" s="20">
        <v>9.16</v>
      </c>
      <c r="AE79" s="20">
        <v>2.95</v>
      </c>
      <c r="AF79" s="47">
        <v>12.11</v>
      </c>
      <c r="AG79" s="20">
        <v>18.100000000000001</v>
      </c>
      <c r="AH79" s="46">
        <v>95.09</v>
      </c>
      <c r="AI79" s="44">
        <v>99.48</v>
      </c>
      <c r="AJ79" s="45">
        <v>30.04</v>
      </c>
      <c r="AK79" s="44">
        <v>3.57</v>
      </c>
      <c r="AL79" s="43">
        <v>12.53</v>
      </c>
      <c r="AM79" s="42">
        <v>16.099999999999998</v>
      </c>
      <c r="AN79" s="41">
        <v>3.65</v>
      </c>
      <c r="AO79" s="40">
        <v>6930</v>
      </c>
      <c r="AP79" s="39">
        <v>28.82</v>
      </c>
      <c r="AQ79" s="18">
        <f>ROUND(((754.394)/(38974.27+38024.17))*(K79+L79),2)</f>
        <v>0.36</v>
      </c>
      <c r="AR79" s="15">
        <v>7.49</v>
      </c>
      <c r="AS79" s="15"/>
      <c r="AT79" s="15">
        <f>12.67+[3]Лист1!$H$9</f>
        <v>16.36</v>
      </c>
      <c r="AU79" s="15"/>
      <c r="AV79" s="16">
        <f>SUM(BA79+BC79+BD79+BE79+BI79+BH79)</f>
        <v>0</v>
      </c>
      <c r="AW79" s="15"/>
      <c r="AX79" s="15"/>
      <c r="AY79" s="15"/>
      <c r="AZ79" s="15"/>
      <c r="BA79" s="16">
        <f>SUM(AW79:AZ79)</f>
        <v>0</v>
      </c>
      <c r="BB79" s="38"/>
      <c r="BC79" s="15"/>
      <c r="BD79" s="15"/>
      <c r="BE79" s="15"/>
      <c r="BF79" s="17">
        <f>BG79+BH79+BI79</f>
        <v>81.02</v>
      </c>
      <c r="BG79" s="37">
        <v>81.02</v>
      </c>
      <c r="BH79" s="36"/>
      <c r="BI79" s="16"/>
      <c r="BJ79" s="15">
        <v>1.03</v>
      </c>
      <c r="BK79" s="15"/>
      <c r="BL79" s="15">
        <v>1.03</v>
      </c>
      <c r="BM79" s="15">
        <v>1.19</v>
      </c>
      <c r="BN79" s="35">
        <v>2.2199999999999998</v>
      </c>
      <c r="BO79" s="34">
        <v>231.12</v>
      </c>
      <c r="BP79" s="14">
        <v>9.9600000000000009</v>
      </c>
      <c r="BQ79" s="15">
        <v>126.9</v>
      </c>
      <c r="BR79" s="13">
        <v>8.17</v>
      </c>
      <c r="BS79" s="33">
        <v>520.42999999999995</v>
      </c>
      <c r="BT79" s="32">
        <v>23.440000000000055</v>
      </c>
    </row>
    <row r="80" spans="1:72" s="12" customFormat="1" ht="11.25" x14ac:dyDescent="0.2">
      <c r="A80" s="207">
        <v>66</v>
      </c>
      <c r="B80" s="208" t="s">
        <v>4</v>
      </c>
      <c r="C80" s="49">
        <v>4057.58</v>
      </c>
      <c r="D80" s="31">
        <v>2516.2199999999998</v>
      </c>
      <c r="E80" s="26">
        <v>2516.2199999999998</v>
      </c>
      <c r="F80" s="30">
        <v>2516.2199999999998</v>
      </c>
      <c r="G80" s="39">
        <v>0</v>
      </c>
      <c r="H80" s="27">
        <v>60</v>
      </c>
      <c r="I80" s="213">
        <f>[2]Лист1!$C$25</f>
        <v>106</v>
      </c>
      <c r="J80" s="29">
        <v>18.77</v>
      </c>
      <c r="K80" s="28">
        <v>19.3</v>
      </c>
      <c r="L80" s="27">
        <v>35.07</v>
      </c>
      <c r="M80" s="20">
        <v>46.1</v>
      </c>
      <c r="N80" s="20">
        <v>59.45</v>
      </c>
      <c r="O80" s="20">
        <v>78.75</v>
      </c>
      <c r="P80" s="26">
        <v>82.66</v>
      </c>
      <c r="Q80" s="26">
        <v>114.65</v>
      </c>
      <c r="R80" s="25">
        <v>625.13</v>
      </c>
      <c r="S80" s="24">
        <v>592.17999999999995</v>
      </c>
      <c r="T80" s="83">
        <f t="shared" ref="T80:T84" si="1">ROUND(R80/S80*100,2)</f>
        <v>105.56</v>
      </c>
      <c r="U80" s="19">
        <v>29.68</v>
      </c>
      <c r="V80" s="21">
        <v>9.9600000000000009</v>
      </c>
      <c r="W80" s="20"/>
      <c r="X80" s="23">
        <v>2.36</v>
      </c>
      <c r="Y80" s="20">
        <v>2.36</v>
      </c>
      <c r="Z80" s="23">
        <v>13.65</v>
      </c>
      <c r="AA80" s="48">
        <v>55.65</v>
      </c>
      <c r="AB80" s="19">
        <v>55.04</v>
      </c>
      <c r="AC80" s="22">
        <v>18.350000000000001</v>
      </c>
      <c r="AD80" s="20">
        <v>7.41</v>
      </c>
      <c r="AE80" s="20">
        <v>3.33</v>
      </c>
      <c r="AF80" s="47">
        <v>10.74</v>
      </c>
      <c r="AG80" s="20">
        <v>20.47</v>
      </c>
      <c r="AH80" s="46">
        <v>104.6</v>
      </c>
      <c r="AI80" s="44">
        <v>112.52</v>
      </c>
      <c r="AJ80" s="45">
        <v>33.979999999999997</v>
      </c>
      <c r="AK80" s="44">
        <v>0.55000000000000004</v>
      </c>
      <c r="AL80" s="43">
        <v>14.17</v>
      </c>
      <c r="AM80" s="42">
        <v>14.72</v>
      </c>
      <c r="AN80" s="41">
        <v>4.12</v>
      </c>
      <c r="AO80" s="40">
        <v>12548</v>
      </c>
      <c r="AP80" s="39">
        <v>51.96</v>
      </c>
      <c r="AQ80" s="18">
        <f>ROUND(((754.394)/(38974.27+38024.17))*(K80+L80),2)</f>
        <v>0.53</v>
      </c>
      <c r="AR80" s="15">
        <v>7.12</v>
      </c>
      <c r="AS80" s="51">
        <v>7</v>
      </c>
      <c r="AT80" s="15">
        <v>11.8</v>
      </c>
      <c r="AU80" s="15"/>
      <c r="AV80" s="16">
        <f>SUM(BA80+BC80+BD80+BE80+BI80+BH80)</f>
        <v>170.2</v>
      </c>
      <c r="AW80" s="15"/>
      <c r="AX80" s="15"/>
      <c r="AY80" s="15"/>
      <c r="AZ80" s="15"/>
      <c r="BA80" s="16">
        <f>SUM(AW80:AZ80)</f>
        <v>0</v>
      </c>
      <c r="BB80" s="38">
        <v>30.8</v>
      </c>
      <c r="BC80" s="15"/>
      <c r="BD80" s="15"/>
      <c r="BE80" s="51"/>
      <c r="BF80" s="17">
        <f>BG80+BH80+BI80</f>
        <v>224.57</v>
      </c>
      <c r="BG80" s="37">
        <v>54.370000000000005</v>
      </c>
      <c r="BH80" s="36">
        <v>170.2</v>
      </c>
      <c r="BI80" s="16"/>
      <c r="BJ80" s="15">
        <v>0.94</v>
      </c>
      <c r="BK80" s="15"/>
      <c r="BL80" s="15">
        <v>0.94</v>
      </c>
      <c r="BM80" s="15">
        <v>1.35</v>
      </c>
      <c r="BN80" s="35">
        <v>172.48999999999998</v>
      </c>
      <c r="BO80" s="34">
        <v>435.6</v>
      </c>
      <c r="BP80" s="14">
        <v>11.26</v>
      </c>
      <c r="BQ80" s="15">
        <v>143.54</v>
      </c>
      <c r="BR80" s="13">
        <v>9.24</v>
      </c>
      <c r="BS80" s="33">
        <v>759.89</v>
      </c>
      <c r="BT80" s="32">
        <v>-134.76</v>
      </c>
    </row>
    <row r="81" spans="1:72" s="12" customFormat="1" ht="11.25" x14ac:dyDescent="0.2">
      <c r="A81" s="207">
        <v>67</v>
      </c>
      <c r="B81" s="208" t="s">
        <v>3</v>
      </c>
      <c r="C81" s="49">
        <v>4363.57</v>
      </c>
      <c r="D81" s="31">
        <v>2611.62</v>
      </c>
      <c r="E81" s="26">
        <v>2611.62</v>
      </c>
      <c r="F81" s="30">
        <v>2611.62</v>
      </c>
      <c r="G81" s="39">
        <v>0</v>
      </c>
      <c r="H81" s="27">
        <v>70</v>
      </c>
      <c r="I81" s="213">
        <f>[2]Лист1!$C$26</f>
        <v>95</v>
      </c>
      <c r="J81" s="29">
        <v>13.16</v>
      </c>
      <c r="K81" s="28">
        <v>13.53</v>
      </c>
      <c r="L81" s="27">
        <v>19.739999999999998</v>
      </c>
      <c r="M81" s="20">
        <v>19.55</v>
      </c>
      <c r="N81" s="20">
        <v>15.39</v>
      </c>
      <c r="O81" s="20">
        <v>12.82</v>
      </c>
      <c r="P81" s="26">
        <v>16.73</v>
      </c>
      <c r="Q81" s="26">
        <v>16.97</v>
      </c>
      <c r="R81" s="25">
        <v>455.82</v>
      </c>
      <c r="S81" s="24">
        <v>455.44</v>
      </c>
      <c r="T81" s="83">
        <f t="shared" si="1"/>
        <v>100.08</v>
      </c>
      <c r="U81" s="19">
        <v>22.11</v>
      </c>
      <c r="V81" s="21">
        <v>7.42</v>
      </c>
      <c r="W81" s="20">
        <v>12.6</v>
      </c>
      <c r="X81" s="23">
        <v>1.75</v>
      </c>
      <c r="Y81" s="20">
        <v>14.35</v>
      </c>
      <c r="Z81" s="23">
        <v>10.17</v>
      </c>
      <c r="AA81" s="48">
        <v>54.050000000000004</v>
      </c>
      <c r="AB81" s="19">
        <v>41</v>
      </c>
      <c r="AC81" s="22">
        <v>13.67</v>
      </c>
      <c r="AD81" s="20">
        <v>8.27</v>
      </c>
      <c r="AE81" s="20">
        <v>2.48</v>
      </c>
      <c r="AF81" s="47">
        <v>10.75</v>
      </c>
      <c r="AG81" s="20">
        <v>15.25</v>
      </c>
      <c r="AH81" s="46">
        <v>80.67</v>
      </c>
      <c r="AI81" s="44">
        <v>83.82</v>
      </c>
      <c r="AJ81" s="45">
        <v>25.31</v>
      </c>
      <c r="AK81" s="44">
        <v>1.4</v>
      </c>
      <c r="AL81" s="43">
        <v>10.6</v>
      </c>
      <c r="AM81" s="42">
        <v>12</v>
      </c>
      <c r="AN81" s="41">
        <v>3.07</v>
      </c>
      <c r="AO81" s="40">
        <v>5859</v>
      </c>
      <c r="AP81" s="39">
        <v>23.95</v>
      </c>
      <c r="AQ81" s="18">
        <f>ROUND(((754.394)/(38974.27+38024.17))*(K81+L81),2)</f>
        <v>0.33</v>
      </c>
      <c r="AR81" s="15">
        <v>7.04</v>
      </c>
      <c r="AS81" s="15"/>
      <c r="AT81" s="15">
        <v>12.96</v>
      </c>
      <c r="AU81" s="15"/>
      <c r="AV81" s="16">
        <f>SUM(BA81+BC81+BD81+BE81+BI81+BH81)</f>
        <v>0</v>
      </c>
      <c r="AW81" s="15"/>
      <c r="AX81" s="15"/>
      <c r="AY81" s="15"/>
      <c r="AZ81" s="15"/>
      <c r="BA81" s="16">
        <f>SUM(AW81:AZ81)</f>
        <v>0</v>
      </c>
      <c r="BB81" s="38"/>
      <c r="BC81" s="15"/>
      <c r="BD81" s="15"/>
      <c r="BE81" s="15"/>
      <c r="BF81" s="17">
        <f>BG81+BH81+BI81</f>
        <v>50.67</v>
      </c>
      <c r="BG81" s="37">
        <v>50.67</v>
      </c>
      <c r="BH81" s="36"/>
      <c r="BI81" s="16"/>
      <c r="BJ81" s="15">
        <v>1.02</v>
      </c>
      <c r="BK81" s="15">
        <v>4.57</v>
      </c>
      <c r="BL81" s="15">
        <v>5.59</v>
      </c>
      <c r="BM81" s="15">
        <v>1</v>
      </c>
      <c r="BN81" s="35">
        <v>6.59</v>
      </c>
      <c r="BO81" s="34">
        <v>209.85</v>
      </c>
      <c r="BP81" s="14">
        <v>8.39</v>
      </c>
      <c r="BQ81" s="15">
        <v>106.93</v>
      </c>
      <c r="BR81" s="13">
        <v>6.89</v>
      </c>
      <c r="BS81" s="33">
        <v>466.78</v>
      </c>
      <c r="BT81" s="32">
        <v>-10.95999999999998</v>
      </c>
    </row>
    <row r="82" spans="1:72" s="12" customFormat="1" ht="11.25" x14ac:dyDescent="0.2">
      <c r="A82" s="207">
        <v>68</v>
      </c>
      <c r="B82" s="208" t="s">
        <v>2</v>
      </c>
      <c r="C82" s="49">
        <v>4061.26</v>
      </c>
      <c r="D82" s="31">
        <v>2524.63</v>
      </c>
      <c r="E82" s="26">
        <v>2524.63</v>
      </c>
      <c r="F82" s="30">
        <v>2524.63</v>
      </c>
      <c r="G82" s="39">
        <v>0</v>
      </c>
      <c r="H82" s="27">
        <v>60</v>
      </c>
      <c r="I82" s="213">
        <f>[2]Лист1!$C$27</f>
        <v>91</v>
      </c>
      <c r="J82" s="29">
        <v>18.77</v>
      </c>
      <c r="K82" s="28">
        <v>19.3</v>
      </c>
      <c r="L82" s="27">
        <v>36.96</v>
      </c>
      <c r="M82" s="20">
        <v>60.95</v>
      </c>
      <c r="N82" s="20">
        <v>62.99</v>
      </c>
      <c r="O82" s="20">
        <v>39.659999999999997</v>
      </c>
      <c r="P82" s="26">
        <v>58.31</v>
      </c>
      <c r="Q82" s="26">
        <v>84.32</v>
      </c>
      <c r="R82" s="25">
        <v>624.7600000000001</v>
      </c>
      <c r="S82" s="24">
        <v>600.02</v>
      </c>
      <c r="T82" s="83">
        <f t="shared" si="1"/>
        <v>104.12</v>
      </c>
      <c r="U82" s="19">
        <v>30.32</v>
      </c>
      <c r="V82" s="21">
        <v>10.18</v>
      </c>
      <c r="W82" s="20"/>
      <c r="X82" s="23">
        <v>2.41</v>
      </c>
      <c r="Y82" s="20">
        <v>2.41</v>
      </c>
      <c r="Z82" s="23">
        <v>13.94</v>
      </c>
      <c r="AA82" s="48">
        <v>56.849999999999994</v>
      </c>
      <c r="AB82" s="19">
        <v>56.23</v>
      </c>
      <c r="AC82" s="22">
        <v>18.75</v>
      </c>
      <c r="AD82" s="20">
        <v>8.17</v>
      </c>
      <c r="AE82" s="20">
        <v>3.4</v>
      </c>
      <c r="AF82" s="47">
        <v>11.57</v>
      </c>
      <c r="AG82" s="20">
        <v>20.91</v>
      </c>
      <c r="AH82" s="46">
        <v>107.45999999999998</v>
      </c>
      <c r="AI82" s="44">
        <v>114.95</v>
      </c>
      <c r="AJ82" s="45">
        <v>34.71</v>
      </c>
      <c r="AK82" s="44">
        <v>1.19</v>
      </c>
      <c r="AL82" s="43">
        <v>14.47</v>
      </c>
      <c r="AM82" s="42">
        <v>15.66</v>
      </c>
      <c r="AN82" s="41">
        <v>4.21</v>
      </c>
      <c r="AO82" s="40">
        <v>8114</v>
      </c>
      <c r="AP82" s="39">
        <v>34.21</v>
      </c>
      <c r="AQ82" s="18">
        <f>ROUND(((754.394)/(38974.27+38024.17))*(K82+L82),2)</f>
        <v>0.55000000000000004</v>
      </c>
      <c r="AR82" s="15">
        <v>5.3</v>
      </c>
      <c r="AS82" s="51">
        <v>7</v>
      </c>
      <c r="AT82" s="15">
        <f>14.73+[3]Лист1!$H$12</f>
        <v>17.899999999999999</v>
      </c>
      <c r="AU82" s="15"/>
      <c r="AV82" s="16">
        <f>SUM(BA82+BC82+BD82+BE82+BI82+BH82)</f>
        <v>0</v>
      </c>
      <c r="AW82" s="15"/>
      <c r="AX82" s="15"/>
      <c r="AY82" s="15"/>
      <c r="AZ82" s="15"/>
      <c r="BA82" s="16">
        <f>SUM(AW82:AZ82)</f>
        <v>0</v>
      </c>
      <c r="BB82" s="38">
        <v>6</v>
      </c>
      <c r="BC82" s="15"/>
      <c r="BD82" s="15"/>
      <c r="BE82" s="51"/>
      <c r="BF82" s="17">
        <f>BG82+BH82+BI82</f>
        <v>45.730000000000004</v>
      </c>
      <c r="BG82" s="37">
        <v>45.730000000000004</v>
      </c>
      <c r="BH82" s="36"/>
      <c r="BI82" s="16"/>
      <c r="BJ82" s="15">
        <v>0.92</v>
      </c>
      <c r="BK82" s="15"/>
      <c r="BL82" s="15">
        <v>0.92</v>
      </c>
      <c r="BM82" s="15">
        <v>1.38</v>
      </c>
      <c r="BN82" s="35">
        <v>2.2999999999999998</v>
      </c>
      <c r="BO82" s="34">
        <v>257.81</v>
      </c>
      <c r="BP82" s="14">
        <v>11.5</v>
      </c>
      <c r="BQ82" s="15">
        <v>146.63999999999999</v>
      </c>
      <c r="BR82" s="13">
        <v>9.44</v>
      </c>
      <c r="BS82" s="33">
        <v>589.70000000000005</v>
      </c>
      <c r="BT82" s="32">
        <v>35.060000000000059</v>
      </c>
    </row>
    <row r="83" spans="1:72" s="12" customFormat="1" ht="33.75" x14ac:dyDescent="0.2">
      <c r="A83" s="207">
        <v>69</v>
      </c>
      <c r="B83" s="208" t="s">
        <v>1</v>
      </c>
      <c r="C83" s="49">
        <v>5767.9</v>
      </c>
      <c r="D83" s="31">
        <v>4388.7</v>
      </c>
      <c r="E83" s="26">
        <v>4282</v>
      </c>
      <c r="F83" s="30">
        <v>4388.7</v>
      </c>
      <c r="G83" s="39">
        <v>0</v>
      </c>
      <c r="H83" s="27">
        <v>88</v>
      </c>
      <c r="I83" s="214">
        <f>[2]Лист1!$C$20</f>
        <v>192</v>
      </c>
      <c r="J83" s="29">
        <v>15.76</v>
      </c>
      <c r="K83" s="28">
        <v>16.2</v>
      </c>
      <c r="L83" s="27">
        <v>38.200000000000003</v>
      </c>
      <c r="M83" s="20">
        <v>50.67</v>
      </c>
      <c r="N83" s="20">
        <v>57.72</v>
      </c>
      <c r="O83" s="20">
        <v>68.599999999999994</v>
      </c>
      <c r="P83" s="26">
        <v>101.33</v>
      </c>
      <c r="Q83" s="26">
        <v>141.13999999999999</v>
      </c>
      <c r="R83" s="25">
        <v>845.29</v>
      </c>
      <c r="S83" s="24">
        <v>808.28000000000009</v>
      </c>
      <c r="T83" s="83">
        <f t="shared" si="1"/>
        <v>104.58</v>
      </c>
      <c r="U83" s="19">
        <v>42.35</v>
      </c>
      <c r="V83" s="21">
        <v>14.22</v>
      </c>
      <c r="W83" s="20"/>
      <c r="X83" s="23">
        <v>3.36</v>
      </c>
      <c r="Y83" s="20">
        <v>3.36</v>
      </c>
      <c r="Z83" s="23">
        <v>19.48</v>
      </c>
      <c r="AA83" s="48">
        <v>79.41</v>
      </c>
      <c r="AB83" s="19">
        <v>78.55</v>
      </c>
      <c r="AC83" s="22">
        <v>26.19</v>
      </c>
      <c r="AD83" s="20">
        <v>13.97</v>
      </c>
      <c r="AE83" s="20">
        <v>4.75</v>
      </c>
      <c r="AF83" s="47">
        <v>18.72</v>
      </c>
      <c r="AG83" s="20">
        <v>29.2</v>
      </c>
      <c r="AH83" s="46">
        <v>152.66</v>
      </c>
      <c r="AI83" s="44">
        <v>160.58000000000001</v>
      </c>
      <c r="AJ83" s="45">
        <v>48.5</v>
      </c>
      <c r="AK83" s="44">
        <v>0.56000000000000005</v>
      </c>
      <c r="AL83" s="43">
        <v>20.2</v>
      </c>
      <c r="AM83" s="42">
        <v>20.759999999999998</v>
      </c>
      <c r="AN83" s="41">
        <v>5.88</v>
      </c>
      <c r="AO83" s="40">
        <v>12244</v>
      </c>
      <c r="AP83" s="39">
        <v>51.41</v>
      </c>
      <c r="AQ83" s="18">
        <f>ROUND(((754.394)/(38974.27+38024.17))*(K83+L83),2)</f>
        <v>0.53</v>
      </c>
      <c r="AR83" s="15">
        <v>7.2</v>
      </c>
      <c r="AS83" s="15"/>
      <c r="AT83" s="15">
        <v>10.67</v>
      </c>
      <c r="AU83" s="15"/>
      <c r="AV83" s="16">
        <f>SUM(BA83+BC83+BD83+BE83+BI83+BH83)</f>
        <v>0</v>
      </c>
      <c r="AW83" s="15"/>
      <c r="AX83" s="15"/>
      <c r="AY83" s="15"/>
      <c r="AZ83" s="15"/>
      <c r="BA83" s="16">
        <f>SUM(AW83:AZ83)</f>
        <v>0</v>
      </c>
      <c r="BB83" s="38">
        <v>3</v>
      </c>
      <c r="BC83" s="15"/>
      <c r="BD83" s="15"/>
      <c r="BE83" s="15"/>
      <c r="BF83" s="17">
        <f>BG83+BH83+BI83</f>
        <v>54.72</v>
      </c>
      <c r="BG83" s="37">
        <v>54.72</v>
      </c>
      <c r="BH83" s="36"/>
      <c r="BI83" s="16"/>
      <c r="BJ83" s="15">
        <v>1.33</v>
      </c>
      <c r="BK83" s="15">
        <v>5.28</v>
      </c>
      <c r="BL83" s="15">
        <v>6.61</v>
      </c>
      <c r="BM83" s="15">
        <v>1.92</v>
      </c>
      <c r="BN83" s="35">
        <v>8.5300000000000011</v>
      </c>
      <c r="BO83" s="34">
        <v>743.53</v>
      </c>
      <c r="BP83" s="14">
        <v>16.07</v>
      </c>
      <c r="BQ83" s="15">
        <v>204.86</v>
      </c>
      <c r="BR83" s="13">
        <v>13.19</v>
      </c>
      <c r="BS83" s="33">
        <v>1209.72</v>
      </c>
      <c r="BT83" s="32">
        <v>-364.43000000000006</v>
      </c>
    </row>
    <row r="84" spans="1:72" s="11" customFormat="1" ht="10.5" x14ac:dyDescent="0.15">
      <c r="A84" s="209"/>
      <c r="B84" s="210" t="s">
        <v>0</v>
      </c>
      <c r="C84" s="211">
        <f>SUM(C15:C83)</f>
        <v>305000.4000000002</v>
      </c>
      <c r="D84" s="211">
        <f t="shared" ref="D84:BO84" si="2">SUM(D15:D83)</f>
        <v>212294.95000000004</v>
      </c>
      <c r="E84" s="211">
        <f t="shared" si="2"/>
        <v>222663.86</v>
      </c>
      <c r="F84" s="211">
        <f t="shared" si="2"/>
        <v>205536.26999999996</v>
      </c>
      <c r="G84" s="211">
        <f t="shared" si="2"/>
        <v>6758.6799999999994</v>
      </c>
      <c r="H84" s="211">
        <f t="shared" si="2"/>
        <v>4985</v>
      </c>
      <c r="I84" s="211">
        <f t="shared" si="2"/>
        <v>9013</v>
      </c>
      <c r="J84" s="211">
        <f t="shared" si="2"/>
        <v>1088.1600000000003</v>
      </c>
      <c r="K84" s="211">
        <f t="shared" si="2"/>
        <v>1139.17</v>
      </c>
      <c r="L84" s="211">
        <f t="shared" si="2"/>
        <v>4635.2299999999987</v>
      </c>
      <c r="M84" s="211">
        <f t="shared" si="2"/>
        <v>4919.4900000000025</v>
      </c>
      <c r="N84" s="211">
        <f t="shared" si="2"/>
        <v>5692.64</v>
      </c>
      <c r="O84" s="211">
        <f t="shared" si="2"/>
        <v>6312.6099999999988</v>
      </c>
      <c r="P84" s="211">
        <f t="shared" si="2"/>
        <v>7262.6699999999992</v>
      </c>
      <c r="Q84" s="211">
        <f t="shared" si="2"/>
        <v>8334.5</v>
      </c>
      <c r="R84" s="211">
        <f t="shared" si="2"/>
        <v>44749.750000000007</v>
      </c>
      <c r="S84" s="211">
        <f t="shared" si="2"/>
        <v>43756.080000000009</v>
      </c>
      <c r="T84" s="211">
        <f t="shared" si="2"/>
        <v>7023.9900000000025</v>
      </c>
      <c r="U84" s="211">
        <f t="shared" si="2"/>
        <v>2197.4999999999995</v>
      </c>
      <c r="V84" s="211">
        <f t="shared" si="2"/>
        <v>737.79</v>
      </c>
      <c r="W84" s="211">
        <f t="shared" si="2"/>
        <v>911.76000000000022</v>
      </c>
      <c r="X84" s="211">
        <f t="shared" si="2"/>
        <v>174.35999999999999</v>
      </c>
      <c r="Y84" s="211">
        <f t="shared" si="2"/>
        <v>1079.7099999999996</v>
      </c>
      <c r="Z84" s="211">
        <f t="shared" si="2"/>
        <v>1010.5500000000001</v>
      </c>
      <c r="AA84" s="211">
        <f t="shared" si="2"/>
        <v>4880.4999999999991</v>
      </c>
      <c r="AB84" s="211">
        <f t="shared" si="2"/>
        <v>4075.6300000000015</v>
      </c>
      <c r="AC84" s="211">
        <f t="shared" si="2"/>
        <v>1358.76</v>
      </c>
      <c r="AD84" s="211">
        <f t="shared" si="2"/>
        <v>534.32000000000016</v>
      </c>
      <c r="AE84" s="211">
        <f t="shared" si="2"/>
        <v>246.73000000000005</v>
      </c>
      <c r="AF84" s="211">
        <f t="shared" si="2"/>
        <v>771.97999999999979</v>
      </c>
      <c r="AG84" s="211">
        <f t="shared" si="2"/>
        <v>1515.7800000000007</v>
      </c>
      <c r="AH84" s="211">
        <f t="shared" si="2"/>
        <v>7466.6500000000042</v>
      </c>
      <c r="AI84" s="211">
        <f t="shared" si="2"/>
        <v>8331.8499999999985</v>
      </c>
      <c r="AJ84" s="211">
        <f t="shared" si="2"/>
        <v>2516.2300000000005</v>
      </c>
      <c r="AK84" s="211">
        <f t="shared" si="2"/>
        <v>121.11000000000001</v>
      </c>
      <c r="AL84" s="211">
        <f t="shared" si="2"/>
        <v>1049.1600000000001</v>
      </c>
      <c r="AM84" s="211">
        <f t="shared" si="2"/>
        <v>1131.7</v>
      </c>
      <c r="AN84" s="211">
        <f t="shared" si="2"/>
        <v>305.24999999999994</v>
      </c>
      <c r="AO84" s="211">
        <f t="shared" si="2"/>
        <v>763016</v>
      </c>
      <c r="AP84" s="211">
        <f t="shared" si="2"/>
        <v>3209.06</v>
      </c>
      <c r="AQ84" s="211">
        <f t="shared" si="2"/>
        <v>53.78</v>
      </c>
      <c r="AR84" s="211">
        <f t="shared" si="2"/>
        <v>397.27000000000004</v>
      </c>
      <c r="AS84" s="211">
        <f t="shared" si="2"/>
        <v>195</v>
      </c>
      <c r="AT84" s="211">
        <f t="shared" si="2"/>
        <v>1014.1499999999995</v>
      </c>
      <c r="AU84" s="211">
        <f t="shared" si="2"/>
        <v>911.47</v>
      </c>
      <c r="AV84" s="211">
        <f t="shared" si="2"/>
        <v>2874.6499999999992</v>
      </c>
      <c r="AW84" s="211">
        <f t="shared" si="2"/>
        <v>188.98</v>
      </c>
      <c r="AX84" s="211">
        <f t="shared" si="2"/>
        <v>1597.6799999999998</v>
      </c>
      <c r="AY84" s="211">
        <f t="shared" si="2"/>
        <v>0</v>
      </c>
      <c r="AZ84" s="211">
        <f t="shared" si="2"/>
        <v>0</v>
      </c>
      <c r="BA84" s="211">
        <f t="shared" si="2"/>
        <v>1786.66</v>
      </c>
      <c r="BB84" s="211">
        <f t="shared" si="2"/>
        <v>212.70000000000002</v>
      </c>
      <c r="BC84" s="211">
        <f t="shared" si="2"/>
        <v>0</v>
      </c>
      <c r="BD84" s="211">
        <f t="shared" si="2"/>
        <v>0</v>
      </c>
      <c r="BE84" s="211">
        <f t="shared" si="2"/>
        <v>54.800000000000004</v>
      </c>
      <c r="BF84" s="211">
        <f t="shared" si="2"/>
        <v>7335.5400000000027</v>
      </c>
      <c r="BG84" s="211">
        <f t="shared" si="2"/>
        <v>6302.3500000000013</v>
      </c>
      <c r="BH84" s="211">
        <f t="shared" si="2"/>
        <v>1033.1899999999998</v>
      </c>
      <c r="BI84" s="211">
        <f t="shared" si="2"/>
        <v>0</v>
      </c>
      <c r="BJ84" s="211">
        <f t="shared" si="2"/>
        <v>66.710000000000008</v>
      </c>
      <c r="BK84" s="211">
        <f t="shared" si="2"/>
        <v>57.400000000000006</v>
      </c>
      <c r="BL84" s="211">
        <f t="shared" si="2"/>
        <v>124.10999999999997</v>
      </c>
      <c r="BM84" s="211">
        <f t="shared" si="2"/>
        <v>99.839999999999975</v>
      </c>
      <c r="BN84" s="211">
        <f t="shared" si="2"/>
        <v>1253.47</v>
      </c>
      <c r="BO84" s="211">
        <f t="shared" si="2"/>
        <v>22938.44</v>
      </c>
      <c r="BP84" s="211">
        <f t="shared" ref="BP84:BT84" si="3">SUM(BP15:BP83)</f>
        <v>833.88999999999987</v>
      </c>
      <c r="BQ84" s="211">
        <f t="shared" si="3"/>
        <v>10628.940000000002</v>
      </c>
      <c r="BR84" s="211">
        <f t="shared" si="3"/>
        <v>684.57000000000016</v>
      </c>
      <c r="BS84" s="211">
        <f t="shared" si="3"/>
        <v>46986.420000000006</v>
      </c>
      <c r="BT84" s="211">
        <f t="shared" si="3"/>
        <v>-3871.5900000000011</v>
      </c>
    </row>
    <row r="88" spans="1:72" x14ac:dyDescent="0.2">
      <c r="D88" s="6"/>
      <c r="E88" s="6"/>
    </row>
    <row r="89" spans="1:72" x14ac:dyDescent="0.2">
      <c r="H89" s="6"/>
    </row>
    <row r="91" spans="1:72" x14ac:dyDescent="0.2">
      <c r="C91" s="5"/>
      <c r="D91" s="5"/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0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3"/>
      <c r="BT91" s="5"/>
    </row>
    <row r="92" spans="1:72" x14ac:dyDescent="0.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9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8"/>
      <c r="BT92" s="7"/>
    </row>
    <row r="94" spans="1:72" x14ac:dyDescent="0.2">
      <c r="V94" s="6"/>
    </row>
    <row r="95" spans="1:72" x14ac:dyDescent="0.2">
      <c r="E95" s="6"/>
    </row>
  </sheetData>
  <mergeCells count="61">
    <mergeCell ref="P9:P12"/>
    <mergeCell ref="D3:BA3"/>
    <mergeCell ref="D4:BA4"/>
    <mergeCell ref="BT8:BT10"/>
    <mergeCell ref="BT11:BT12"/>
    <mergeCell ref="R9:R12"/>
    <mergeCell ref="S9:S12"/>
    <mergeCell ref="U9:AA11"/>
    <mergeCell ref="AB9:AH11"/>
    <mergeCell ref="AI9:BN9"/>
    <mergeCell ref="E10:E12"/>
    <mergeCell ref="AS11:AS12"/>
    <mergeCell ref="AR11:AR12"/>
    <mergeCell ref="AN10:AN12"/>
    <mergeCell ref="AO10:AP11"/>
    <mergeCell ref="AQ10:BG10"/>
    <mergeCell ref="R8:S8"/>
    <mergeCell ref="U8:BR8"/>
    <mergeCell ref="BM11:BM12"/>
    <mergeCell ref="BH10:BN10"/>
    <mergeCell ref="BI11:BI12"/>
    <mergeCell ref="I7:I12"/>
    <mergeCell ref="G8:G12"/>
    <mergeCell ref="C7:C12"/>
    <mergeCell ref="D7:D12"/>
    <mergeCell ref="AQ11:AQ12"/>
    <mergeCell ref="L9:L12"/>
    <mergeCell ref="H7:H12"/>
    <mergeCell ref="F8:F12"/>
    <mergeCell ref="N9:N12"/>
    <mergeCell ref="J7:J12"/>
    <mergeCell ref="A5:A12"/>
    <mergeCell ref="B5:B12"/>
    <mergeCell ref="C5:BT5"/>
    <mergeCell ref="C6:I6"/>
    <mergeCell ref="L6:BT7"/>
    <mergeCell ref="E7:E9"/>
    <mergeCell ref="AI10:AI12"/>
    <mergeCell ref="AJ10:AJ12"/>
    <mergeCell ref="AK10:AM11"/>
    <mergeCell ref="F7:G7"/>
    <mergeCell ref="BJ11:BL11"/>
    <mergeCell ref="AT11:AT12"/>
    <mergeCell ref="AU11:AU12"/>
    <mergeCell ref="AV11:AV12"/>
    <mergeCell ref="AW11:BF11"/>
    <mergeCell ref="BG11:BG12"/>
    <mergeCell ref="BH11:BH12"/>
    <mergeCell ref="BN11:BN12"/>
    <mergeCell ref="BR9:BR12"/>
    <mergeCell ref="BS8:BS12"/>
    <mergeCell ref="BO9:BO12"/>
    <mergeCell ref="BP9:BP11"/>
    <mergeCell ref="BQ9:BQ12"/>
    <mergeCell ref="K7:K12"/>
    <mergeCell ref="J6:K6"/>
    <mergeCell ref="L8:Q8"/>
    <mergeCell ref="Q9:Q12"/>
    <mergeCell ref="T8:T12"/>
    <mergeCell ref="O9:O12"/>
    <mergeCell ref="M9:M12"/>
  </mergeCells>
  <pageMargins left="0.39370078740157483" right="0.19685039370078741" top="0.39370078740157483" bottom="0.19685039370078741" header="0.51181102362204722" footer="0.51181102362204722"/>
  <pageSetup paperSize="9"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(рез.2020_ООО)</vt:lpstr>
      <vt:lpstr>Лист1</vt:lpstr>
      <vt:lpstr>'СВОД (рез.2020_ООО)'!Заголовки_для_печати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2021-06-02T07:11:00Z</dcterms:modified>
</cp:coreProperties>
</file>